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45" windowWidth="9675" windowHeight="11040" activeTab="0"/>
  </bookViews>
  <sheets>
    <sheet name="PC-JT-SL" sheetId="1" r:id="rId1"/>
    <sheet name="Analisa" sheetId="2" state="hidden" r:id="rId2"/>
    <sheet name="Sheet1" sheetId="3" state="hidden" r:id="rId3"/>
    <sheet name="Sheet2" sheetId="4" state="hidden" r:id="rId4"/>
    <sheet name="Sheet3" sheetId="5" state="hidden" r:id="rId5"/>
  </sheets>
  <definedNames>
    <definedName name="_xlnm.Print_Area" localSheetId="0">'PC-JT-SL'!$A$1:$K$169</definedName>
  </definedNames>
  <calcPr fullCalcOnLoad="1"/>
</workbook>
</file>

<file path=xl/sharedStrings.xml><?xml version="1.0" encoding="utf-8"?>
<sst xmlns="http://schemas.openxmlformats.org/spreadsheetml/2006/main" count="616" uniqueCount="358">
  <si>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</si>
  <si>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</si>
  <si>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</si>
  <si>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</si>
  <si>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</si>
  <si>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</si>
  <si>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</si>
  <si>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</si>
  <si>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</si>
  <si>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</si>
  <si>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</si>
  <si>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</si>
  <si>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</si>
  <si>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</si>
  <si>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</si>
  <si>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</si>
  <si>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</si>
  <si>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</si>
  <si>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</si>
  <si>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</si>
  <si>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</si>
  <si>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</si>
  <si>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</si>
  <si>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</si>
  <si>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</si>
  <si>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</si>
  <si>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</si>
  <si>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</si>
  <si>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</si>
  <si>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</si>
  <si>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</si>
  <si>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</si>
  <si>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</si>
  <si>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</si>
  <si>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</si>
  <si>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</si>
  <si>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</si>
  <si>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</si>
  <si>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</si>
  <si>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</si>
  <si>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</si>
  <si>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</si>
  <si>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</si>
  <si>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</si>
  <si>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</si>
  <si>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</si>
  <si>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</si>
  <si>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</si>
  <si>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</si>
  <si>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</si>
  <si>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</si>
  <si>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</si>
  <si>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</si>
  <si>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</si>
  <si>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</si>
  <si>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</si>
  <si>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</si>
  <si>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</si>
  <si>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</si>
  <si>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</si>
  <si>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</si>
  <si>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</si>
  <si>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</si>
  <si>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</si>
  <si>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</si>
  <si>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</si>
  <si>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</si>
  <si>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</si>
  <si>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</si>
  <si>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</si>
  <si>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</si>
  <si>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</si>
  <si>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</si>
  <si>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</si>
  <si>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</si>
  <si>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</si>
  <si>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</si>
  <si>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</si>
  <si>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</si>
  <si>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</si>
  <si>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</si>
  <si>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</si>
  <si>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</si>
  <si>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</si>
  <si>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</si>
  <si>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</si>
  <si>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</si>
  <si>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</si>
  <si>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</si>
  <si>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</si>
  <si>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</si>
  <si>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</si>
  <si>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</si>
  <si>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</si>
  <si>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</si>
  <si>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</si>
  <si>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</si>
  <si>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</si>
  <si>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</si>
  <si>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t>Jaban</t>
  </si>
  <si>
    <t>Ploso Wareng</t>
  </si>
  <si>
    <t>Walikan</t>
  </si>
  <si>
    <t>Pepen</t>
  </si>
  <si>
    <t>Lemah Bang II</t>
  </si>
  <si>
    <t>Karag I</t>
  </si>
  <si>
    <t>Karag  II</t>
  </si>
  <si>
    <t>Siragas</t>
  </si>
  <si>
    <t>Kedung Gabel</t>
  </si>
  <si>
    <t>Galeh</t>
  </si>
  <si>
    <t>Badran</t>
  </si>
  <si>
    <t>Soropadan</t>
  </si>
  <si>
    <t>Bapang</t>
  </si>
  <si>
    <t>Wonotoro</t>
  </si>
  <si>
    <t>Garat I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</si>
  <si>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</si>
  <si>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</si>
  <si>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</si>
  <si>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</si>
  <si>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</si>
  <si>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</si>
  <si>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</si>
  <si>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</si>
  <si>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</si>
  <si>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</si>
  <si>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</si>
  <si>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</si>
  <si>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</si>
  <si>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</si>
  <si>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</si>
  <si>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</si>
  <si>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</si>
  <si>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</si>
  <si>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</si>
  <si>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</si>
  <si>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</si>
  <si>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</si>
  <si>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 xml:space="preserve">Sukoharjo cs (5) </t>
  </si>
  <si>
    <t>BALAI PSDA PEMALI COMAL, JRAGUNG TUNTANG DAN 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</si>
  <si>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</si>
  <si>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</si>
  <si>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</si>
  <si>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</si>
  <si>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</si>
  <si>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</si>
  <si>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</si>
  <si>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</si>
  <si>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</si>
  <si>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</si>
  <si>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</si>
  <si>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</si>
  <si>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</si>
  <si>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</si>
  <si>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Gisik</t>
  </si>
  <si>
    <t>Kedung Putri</t>
  </si>
  <si>
    <t>Boro</t>
  </si>
  <si>
    <t>Pager/Tlatar</t>
  </si>
  <si>
    <t>Sudikampir</t>
  </si>
  <si>
    <t>Padurekso</t>
  </si>
  <si>
    <t>Munggur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</si>
  <si>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</si>
  <si>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</si>
  <si>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</si>
  <si>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</si>
  <si>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</si>
  <si>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</si>
  <si>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</si>
  <si>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</si>
  <si>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</si>
  <si>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</si>
  <si>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</si>
  <si>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</si>
  <si>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</si>
  <si>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</si>
  <si>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</si>
  <si>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</si>
  <si>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</si>
  <si>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</si>
  <si>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</si>
  <si>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</si>
  <si>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</si>
  <si>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</si>
  <si>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</si>
  <si>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</si>
  <si>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</si>
  <si>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</si>
  <si>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</si>
  <si>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</si>
  <si>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</si>
  <si>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</si>
  <si>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</si>
  <si>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</si>
  <si>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</si>
  <si>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</si>
  <si>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</si>
  <si>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</si>
  <si>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</si>
  <si>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</si>
  <si>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</si>
  <si>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</si>
  <si>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</si>
  <si>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</si>
  <si>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</si>
  <si>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</si>
  <si>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</si>
  <si>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</si>
  <si>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</si>
  <si>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</si>
  <si>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</si>
  <si>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</si>
  <si>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</si>
  <si>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</si>
  <si>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</si>
  <si>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</si>
  <si>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</si>
  <si>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</si>
  <si>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</si>
  <si>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</si>
  <si>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</si>
  <si>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</si>
  <si>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</si>
  <si>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Kab/Kota Pekalongan</t>
  </si>
  <si>
    <t>Kab. Tegal</t>
  </si>
  <si>
    <t>Dukuhjati</t>
  </si>
  <si>
    <t>Cipero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</si>
  <si>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</si>
  <si>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</si>
  <si>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</si>
  <si>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</si>
  <si>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</si>
  <si>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</si>
  <si>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</si>
  <si>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</si>
  <si>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</si>
  <si>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</si>
  <si>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</si>
  <si>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</si>
  <si>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 Kupang</t>
  </si>
  <si>
    <t xml:space="preserve"> Babakan</t>
  </si>
  <si>
    <t xml:space="preserve"> Kabuyutan</t>
  </si>
  <si>
    <t xml:space="preserve"> Gung</t>
  </si>
  <si>
    <t xml:space="preserve"> Rambut</t>
  </si>
  <si>
    <t xml:space="preserve"> Kumisik</t>
  </si>
  <si>
    <t>Kramat</t>
  </si>
  <si>
    <t>Kupang</t>
  </si>
  <si>
    <t>Sengkarang</t>
  </si>
  <si>
    <t>Pemali</t>
  </si>
  <si>
    <t>Genteng</t>
  </si>
  <si>
    <t>Kalisapi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</si>
  <si>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</si>
  <si>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</si>
  <si>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</si>
  <si>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</si>
  <si>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</si>
  <si>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</si>
  <si>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</si>
  <si>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</si>
  <si>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</si>
  <si>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</si>
  <si>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</si>
  <si>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</si>
  <si>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</si>
  <si>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</si>
  <si>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</si>
  <si>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</si>
  <si>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</si>
  <si>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</si>
  <si>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</si>
  <si>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</si>
  <si>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</si>
  <si>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</si>
  <si>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</si>
  <si>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</si>
  <si>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</si>
  <si>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</si>
  <si>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</si>
  <si>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</si>
  <si>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</si>
  <si>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</si>
  <si>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</si>
  <si>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</si>
  <si>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</si>
  <si>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</si>
  <si>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</si>
  <si>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</si>
  <si>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</si>
  <si>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</si>
  <si>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</si>
  <si>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</si>
  <si>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</si>
  <si>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</si>
  <si>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</si>
  <si>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Kaligawe</t>
  </si>
  <si>
    <t xml:space="preserve"> Jebol</t>
  </si>
  <si>
    <t xml:space="preserve"> Pusur</t>
  </si>
  <si>
    <t xml:space="preserve"> Jlantah</t>
  </si>
  <si>
    <t xml:space="preserve"> Temon</t>
  </si>
  <si>
    <t xml:space="preserve"> Walikan</t>
  </si>
  <si>
    <t xml:space="preserve"> Bangsri</t>
  </si>
  <si>
    <t xml:space="preserve"> samin'</t>
  </si>
  <si>
    <t xml:space="preserve"> Latak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</si>
  <si>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</si>
  <si>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</si>
  <si>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</si>
  <si>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</si>
  <si>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</si>
  <si>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Butak</t>
  </si>
  <si>
    <t xml:space="preserve"> Pepe</t>
  </si>
  <si>
    <t xml:space="preserve"> Legok</t>
  </si>
  <si>
    <t xml:space="preserve"> Kumpul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</si>
  <si>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</si>
  <si>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</si>
  <si>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</si>
  <si>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</si>
  <si>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</si>
  <si>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</si>
  <si>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</si>
  <si>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</si>
  <si>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</si>
  <si>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</si>
  <si>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</si>
  <si>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</si>
  <si>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</si>
  <si>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</si>
  <si>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</si>
  <si>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</si>
  <si>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</si>
  <si>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</si>
  <si>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</si>
  <si>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</si>
  <si>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</si>
  <si>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</si>
  <si>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</si>
  <si>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</si>
  <si>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</si>
  <si>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</si>
  <si>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</si>
  <si>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</si>
  <si>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Dumpil</t>
  </si>
  <si>
    <t>Lusi</t>
  </si>
  <si>
    <t xml:space="preserve">   </t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</si>
  <si>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</si>
  <si>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b/>
        <vertAlign val="superscript"/>
        <sz val="12"/>
        <color indexed="9"/>
        <rFont val="Calibri"/>
        <family val="2"/>
      </rPr>
      <t>3</t>
    </r>
    <r>
      <rPr>
        <b/>
        <sz val="12"/>
        <color indexed="9"/>
        <rFont val="Calibri"/>
        <family val="2"/>
      </rPr>
      <t>/dt).</t>
    </r>
  </si>
  <si>
    <t xml:space="preserve"> Naruan</t>
  </si>
  <si>
    <t xml:space="preserve">   Faktor K  &gt;  0.7</t>
  </si>
  <si>
    <t xml:space="preserve">   Faktor K  =  0.5 s/d 0.7</t>
  </si>
  <si>
    <t xml:space="preserve">   Faktor K  =   0.3 s/d 0.5</t>
  </si>
  <si>
    <t xml:space="preserve">   Faktor K  &lt;  0.3</t>
  </si>
  <si>
    <t>Aman</t>
  </si>
  <si>
    <t>Giliran (Potensi Rawan Kekeringan)</t>
  </si>
  <si>
    <t>Rawan Kekeringan</t>
  </si>
  <si>
    <t>Sangat Rawan Kekeringan</t>
  </si>
  <si>
    <t>------------------&gt;</t>
  </si>
  <si>
    <t>Sudah 12 Oktober 2015</t>
  </si>
  <si>
    <t>Sidorejo+Lanang</t>
  </si>
  <si>
    <t>Sudah 20 - 26 Oktober 2015</t>
  </si>
  <si>
    <t>Sudah 27 - 2 November 2015</t>
  </si>
  <si>
    <t xml:space="preserve">MINGGU ke  II ( Tgl. 3 JANUARI  s/d 9 JANUARI  2017 )  </t>
  </si>
  <si>
    <t>DINAS PEKERJAAN UMUM SUMBER DAYA AIR DAN PENATAAN RUANG PROVINSI JAWA TENGAH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</si>
</sst>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 &quot;#,##0_);\(&quot;Rp. &quot;#,##0\)"/>
    <numFmt numFmtId="165" formatCode="&quot;Rp. &quot;#,##0_);[Red]\(&quot;Rp. &quot;#,##0\)"/>
    <numFmt numFmtId="166" formatCode="&quot;Rp. &quot;#,##0.00_);\(&quot;Rp. &quot;#,##0.00\)"/>
    <numFmt numFmtId="167" formatCode="&quot;Rp. &quot;#,##0.00_);[Red]\(&quot;Rp. &quot;#,##0.00\)"/>
    <numFmt numFmtId="168" formatCode="_(&quot;Rp. &quot;* #,##0_);_(&quot;Rp. &quot;* \(#,##0\);_(&quot;Rp. &quot;* &quot;-&quot;_);_(@_)"/>
    <numFmt numFmtId="169" formatCode="_(&quot;Rp. &quot;* #,##0.00_);_(&quot;Rp. &quot;* \(#,##0.00\);_(&quot;Rp. 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_(* #,##0.000_);_(* \(#,##0.000\);_(* &quot;-&quot;??_);_(@_)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_(* #,##0.00_);_(* \(#,##0.00\);_(* &quot;-&quot;_);_(@_)"/>
    <numFmt numFmtId="181" formatCode="_(* #,##0.000_);_(* \(#,##0.000\);_(* &quot;-&quot;_);_(@_)"/>
    <numFmt numFmtId="182" formatCode="_(* #,##0.00_);_(* \(#,##0.00\);_(* \-??_);_(@_)"/>
    <numFmt numFmtId="183" formatCode="_(* #,##0_);_(* \(#,##0\);_(* \-??_);_(@_)"/>
    <numFmt numFmtId="184" formatCode="_(* #,##0.0_);_(* \(#,##0.0\);_(* \-??_);_(@_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Script MT Bold"/>
      <family val="4"/>
    </font>
    <font>
      <b/>
      <sz val="12"/>
      <color indexed="9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2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29.75"/>
      <color indexed="8"/>
      <name val="Arial"/>
      <family val="2"/>
    </font>
    <font>
      <b/>
      <sz val="15.75"/>
      <color indexed="8"/>
      <name val="Arial"/>
      <family val="2"/>
    </font>
    <font>
      <sz val="20"/>
      <name val="Arial"/>
      <family val="2"/>
    </font>
    <font>
      <sz val="22"/>
      <name val="Lucida Calligraphy"/>
      <family val="4"/>
    </font>
    <font>
      <b/>
      <sz val="18"/>
      <name val="Lucida Calligraphy"/>
      <family val="4"/>
    </font>
    <font>
      <sz val="16.5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20"/>
      <color indexed="8"/>
      <name val="Calibri"/>
      <family val="2"/>
    </font>
    <font>
      <b/>
      <u val="single"/>
      <sz val="20"/>
      <name val="Calibri"/>
      <family val="2"/>
    </font>
    <font>
      <i/>
      <sz val="20"/>
      <name val="Calibri"/>
      <family val="2"/>
    </font>
    <font>
      <b/>
      <sz val="18"/>
      <color indexed="8"/>
      <name val="Calibri"/>
      <family val="2"/>
    </font>
    <font>
      <b/>
      <sz val="21.5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2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C000"/>
      </patternFill>
    </fill>
    <fill>
      <patternFill patternType="lightVertical">
        <bgColor rgb="FFFFFF00"/>
      </patternFill>
    </fill>
    <fill>
      <patternFill patternType="mediumGray">
        <bgColor rgb="FFFF0000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 style="thin"/>
      <bottom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 style="thick"/>
      <top style="thick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5" xfId="42" applyNumberFormat="1" applyFont="1" applyBorder="1" applyAlignment="1">
      <alignment/>
    </xf>
    <xf numFmtId="176" fontId="2" fillId="0" borderId="14" xfId="42" applyNumberFormat="1" applyFont="1" applyBorder="1" applyAlignment="1">
      <alignment/>
    </xf>
    <xf numFmtId="179" fontId="2" fillId="0" borderId="11" xfId="42" applyNumberFormat="1" applyFont="1" applyBorder="1" applyAlignment="1">
      <alignment/>
    </xf>
    <xf numFmtId="179" fontId="2" fillId="0" borderId="14" xfId="42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6" fontId="2" fillId="0" borderId="17" xfId="42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9" fontId="2" fillId="0" borderId="17" xfId="42" applyNumberFormat="1" applyFont="1" applyBorder="1" applyAlignment="1">
      <alignment/>
    </xf>
    <xf numFmtId="179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179" fontId="2" fillId="0" borderId="16" xfId="42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3" fontId="2" fillId="0" borderId="0" xfId="42" applyFont="1" applyAlignment="1">
      <alignment/>
    </xf>
    <xf numFmtId="176" fontId="2" fillId="0" borderId="11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1" xfId="42" applyNumberFormat="1" applyFont="1" applyBorder="1" applyAlignment="1" quotePrefix="1">
      <alignment horizontal="center"/>
    </xf>
    <xf numFmtId="43" fontId="2" fillId="0" borderId="0" xfId="42" applyFont="1" applyBorder="1" applyAlignment="1" quotePrefix="1">
      <alignment horizontal="center"/>
    </xf>
    <xf numFmtId="0" fontId="2" fillId="0" borderId="27" xfId="0" applyFont="1" applyBorder="1" applyAlignment="1">
      <alignment horizontal="center"/>
    </xf>
    <xf numFmtId="176" fontId="2" fillId="0" borderId="28" xfId="42" applyNumberFormat="1" applyFont="1" applyBorder="1" applyAlignment="1">
      <alignment/>
    </xf>
    <xf numFmtId="179" fontId="2" fillId="0" borderId="28" xfId="42" applyNumberFormat="1" applyFont="1" applyBorder="1" applyAlignment="1">
      <alignment/>
    </xf>
    <xf numFmtId="179" fontId="2" fillId="0" borderId="26" xfId="42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43" fontId="2" fillId="0" borderId="20" xfId="42" applyFont="1" applyBorder="1" applyAlignment="1">
      <alignment/>
    </xf>
    <xf numFmtId="176" fontId="2" fillId="0" borderId="15" xfId="42" applyNumberFormat="1" applyFont="1" applyBorder="1" applyAlignment="1" quotePrefix="1">
      <alignment horizontal="center"/>
    </xf>
    <xf numFmtId="176" fontId="2" fillId="0" borderId="15" xfId="42" applyNumberFormat="1" applyFont="1" applyBorder="1" applyAlignment="1">
      <alignment horizontal="center"/>
    </xf>
    <xf numFmtId="176" fontId="2" fillId="0" borderId="16" xfId="42" applyNumberFormat="1" applyFont="1" applyBorder="1" applyAlignment="1" quotePrefix="1">
      <alignment horizontal="center"/>
    </xf>
    <xf numFmtId="176" fontId="2" fillId="0" borderId="17" xfId="42" applyNumberFormat="1" applyFont="1" applyBorder="1" applyAlignment="1">
      <alignment horizontal="center"/>
    </xf>
    <xf numFmtId="176" fontId="0" fillId="0" borderId="0" xfId="42" applyNumberFormat="1" applyFont="1" applyAlignment="1">
      <alignment/>
    </xf>
    <xf numFmtId="179" fontId="7" fillId="0" borderId="17" xfId="42" applyNumberFormat="1" applyFont="1" applyBorder="1" applyAlignment="1">
      <alignment/>
    </xf>
    <xf numFmtId="179" fontId="2" fillId="0" borderId="26" xfId="42" applyNumberFormat="1" applyFont="1" applyBorder="1" applyAlignment="1">
      <alignment horizontal="center"/>
    </xf>
    <xf numFmtId="176" fontId="2" fillId="0" borderId="26" xfId="42" applyNumberFormat="1" applyFont="1" applyBorder="1" applyAlignment="1" quotePrefix="1">
      <alignment horizontal="center"/>
    </xf>
    <xf numFmtId="176" fontId="2" fillId="0" borderId="14" xfId="42" applyNumberFormat="1" applyFont="1" applyBorder="1" applyAlignment="1" quotePrefix="1">
      <alignment horizontal="center"/>
    </xf>
    <xf numFmtId="178" fontId="0" fillId="0" borderId="0" xfId="42" applyNumberFormat="1" applyFont="1" applyAlignment="1">
      <alignment/>
    </xf>
    <xf numFmtId="176" fontId="2" fillId="0" borderId="28" xfId="42" applyNumberFormat="1" applyFont="1" applyBorder="1" applyAlignment="1" quotePrefix="1">
      <alignment horizontal="center"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3" fontId="3" fillId="0" borderId="0" xfId="0" applyNumberFormat="1" applyFont="1" applyAlignment="1">
      <alignment/>
    </xf>
    <xf numFmtId="176" fontId="2" fillId="0" borderId="14" xfId="42" applyNumberFormat="1" applyFont="1" applyBorder="1" applyAlignment="1">
      <alignment/>
    </xf>
    <xf numFmtId="176" fontId="2" fillId="0" borderId="11" xfId="42" applyNumberFormat="1" applyFont="1" applyBorder="1" applyAlignment="1">
      <alignment/>
    </xf>
    <xf numFmtId="43" fontId="2" fillId="0" borderId="0" xfId="42" applyNumberFormat="1" applyFont="1" applyBorder="1" applyAlignment="1" quotePrefix="1">
      <alignment horizontal="center"/>
    </xf>
    <xf numFmtId="43" fontId="2" fillId="0" borderId="0" xfId="42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176" fontId="2" fillId="0" borderId="30" xfId="42" applyNumberFormat="1" applyFont="1" applyBorder="1" applyAlignment="1" quotePrefix="1">
      <alignment horizontal="center"/>
    </xf>
    <xf numFmtId="176" fontId="2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3" fillId="39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40" borderId="41" xfId="0" applyFont="1" applyFill="1" applyBorder="1" applyAlignment="1">
      <alignment horizontal="center"/>
    </xf>
    <xf numFmtId="0" fontId="3" fillId="40" borderId="42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40" borderId="4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0" xfId="42" applyFont="1" applyBorder="1" applyAlignment="1">
      <alignment/>
    </xf>
    <xf numFmtId="43" fontId="2" fillId="0" borderId="0" xfId="42" applyFont="1" applyBorder="1" applyAlignment="1">
      <alignment/>
    </xf>
    <xf numFmtId="176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 quotePrefix="1">
      <alignment horizontal="right"/>
    </xf>
    <xf numFmtId="43" fontId="2" fillId="0" borderId="0" xfId="42" applyFont="1" applyBorder="1" applyAlignment="1" quotePrefix="1">
      <alignment/>
    </xf>
    <xf numFmtId="43" fontId="2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6" fontId="6" fillId="0" borderId="0" xfId="42" applyNumberFormat="1" applyFont="1" applyAlignment="1">
      <alignment/>
    </xf>
    <xf numFmtId="0" fontId="6" fillId="0" borderId="0" xfId="0" applyFont="1" applyAlignment="1">
      <alignment/>
    </xf>
    <xf numFmtId="176" fontId="3" fillId="0" borderId="0" xfId="42" applyNumberFormat="1" applyFont="1" applyAlignment="1">
      <alignment/>
    </xf>
    <xf numFmtId="176" fontId="3" fillId="0" borderId="46" xfId="42" applyNumberFormat="1" applyFont="1" applyBorder="1" applyAlignment="1">
      <alignment/>
    </xf>
    <xf numFmtId="0" fontId="2" fillId="41" borderId="0" xfId="0" applyFont="1" applyFill="1" applyAlignment="1">
      <alignment/>
    </xf>
    <xf numFmtId="43" fontId="5" fillId="0" borderId="47" xfId="42" applyFont="1" applyBorder="1" applyAlignment="1">
      <alignment/>
    </xf>
    <xf numFmtId="43" fontId="4" fillId="0" borderId="48" xfId="42" applyFont="1" applyBorder="1" applyAlignment="1">
      <alignment/>
    </xf>
    <xf numFmtId="43" fontId="3" fillId="0" borderId="48" xfId="42" applyNumberFormat="1" applyFont="1" applyBorder="1" applyAlignment="1">
      <alignment/>
    </xf>
    <xf numFmtId="43" fontId="5" fillId="42" borderId="46" xfId="42" applyFont="1" applyFill="1" applyBorder="1" applyAlignment="1">
      <alignment/>
    </xf>
    <xf numFmtId="0" fontId="3" fillId="43" borderId="46" xfId="0" applyFont="1" applyFill="1" applyBorder="1" applyAlignment="1">
      <alignment/>
    </xf>
    <xf numFmtId="0" fontId="18" fillId="44" borderId="46" xfId="0" applyFont="1" applyFill="1" applyBorder="1" applyAlignment="1">
      <alignment/>
    </xf>
    <xf numFmtId="0" fontId="19" fillId="38" borderId="0" xfId="0" applyFont="1" applyFill="1" applyBorder="1" applyAlignment="1">
      <alignment horizontal="center"/>
    </xf>
    <xf numFmtId="176" fontId="2" fillId="0" borderId="15" xfId="42" applyNumberFormat="1" applyFont="1" applyBorder="1" applyAlignment="1" quotePrefix="1">
      <alignment/>
    </xf>
    <xf numFmtId="43" fontId="5" fillId="0" borderId="49" xfId="42" applyFont="1" applyBorder="1" applyAlignment="1">
      <alignment/>
    </xf>
    <xf numFmtId="43" fontId="5" fillId="0" borderId="50" xfId="42" applyFont="1" applyBorder="1" applyAlignment="1">
      <alignment/>
    </xf>
    <xf numFmtId="43" fontId="5" fillId="0" borderId="51" xfId="42" applyNumberFormat="1" applyFont="1" applyBorder="1" applyAlignment="1" quotePrefix="1">
      <alignment horizontal="center"/>
    </xf>
    <xf numFmtId="43" fontId="5" fillId="0" borderId="51" xfId="42" applyFont="1" applyBorder="1" applyAlignment="1">
      <alignment/>
    </xf>
    <xf numFmtId="43" fontId="5" fillId="0" borderId="52" xfId="42" applyFont="1" applyBorder="1" applyAlignment="1">
      <alignment/>
    </xf>
    <xf numFmtId="176" fontId="16" fillId="0" borderId="51" xfId="42" applyNumberFormat="1" applyFont="1" applyBorder="1" applyAlignment="1">
      <alignment horizontal="center"/>
    </xf>
    <xf numFmtId="43" fontId="4" fillId="0" borderId="47" xfId="42" applyNumberFormat="1" applyFont="1" applyBorder="1" applyAlignment="1">
      <alignment horizontal="center"/>
    </xf>
    <xf numFmtId="43" fontId="4" fillId="0" borderId="47" xfId="42" applyFont="1" applyBorder="1" applyAlignment="1">
      <alignment/>
    </xf>
    <xf numFmtId="43" fontId="5" fillId="0" borderId="47" xfId="4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/>
    </xf>
    <xf numFmtId="43" fontId="9" fillId="0" borderId="0" xfId="42" applyFont="1" applyBorder="1" applyAlignment="1">
      <alignment/>
    </xf>
    <xf numFmtId="43" fontId="2" fillId="0" borderId="47" xfId="42" applyFont="1" applyBorder="1" applyAlignment="1">
      <alignment/>
    </xf>
    <xf numFmtId="43" fontId="2" fillId="0" borderId="53" xfId="42" applyFont="1" applyBorder="1" applyAlignment="1">
      <alignment/>
    </xf>
    <xf numFmtId="43" fontId="2" fillId="0" borderId="53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3" fontId="2" fillId="0" borderId="0" xfId="42" applyFont="1" applyAlignment="1">
      <alignment/>
    </xf>
    <xf numFmtId="178" fontId="2" fillId="0" borderId="0" xfId="42" applyNumberFormat="1" applyFont="1" applyAlignment="1">
      <alignment/>
    </xf>
    <xf numFmtId="179" fontId="2" fillId="0" borderId="0" xfId="42" applyNumberFormat="1" applyFont="1" applyAlignment="1">
      <alignment/>
    </xf>
    <xf numFmtId="179" fontId="17" fillId="0" borderId="0" xfId="42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20" fillId="33" borderId="54" xfId="0" applyFont="1" applyFill="1" applyBorder="1" applyAlignment="1">
      <alignment horizontal="center"/>
    </xf>
    <xf numFmtId="0" fontId="20" fillId="37" borderId="54" xfId="0" applyFont="1" applyFill="1" applyBorder="1" applyAlignment="1">
      <alignment horizontal="center"/>
    </xf>
    <xf numFmtId="0" fontId="20" fillId="39" borderId="5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20" fillId="37" borderId="15" xfId="0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43" fontId="49" fillId="0" borderId="0" xfId="42" applyFont="1" applyBorder="1" applyAlignment="1">
      <alignment/>
    </xf>
    <xf numFmtId="182" fontId="49" fillId="0" borderId="51" xfId="42" applyNumberFormat="1" applyFont="1" applyFill="1" applyBorder="1" applyAlignment="1" applyProtection="1">
      <alignment horizontal="center"/>
      <protection/>
    </xf>
    <xf numFmtId="43" fontId="49" fillId="0" borderId="57" xfId="42" applyFont="1" applyBorder="1" applyAlignment="1">
      <alignment horizontal="center"/>
    </xf>
    <xf numFmtId="0" fontId="20" fillId="40" borderId="58" xfId="0" applyFont="1" applyFill="1" applyBorder="1" applyAlignment="1">
      <alignment horizontal="center"/>
    </xf>
    <xf numFmtId="182" fontId="49" fillId="0" borderId="50" xfId="42" applyNumberFormat="1" applyFont="1" applyFill="1" applyBorder="1" applyAlignment="1" applyProtection="1">
      <alignment horizontal="center"/>
      <protection/>
    </xf>
    <xf numFmtId="0" fontId="20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/>
    </xf>
    <xf numFmtId="182" fontId="20" fillId="0" borderId="0" xfId="42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4" fontId="20" fillId="0" borderId="0" xfId="43" applyNumberFormat="1" applyFont="1" applyFill="1" applyBorder="1" applyAlignment="1" quotePrefix="1">
      <alignment horizontal="right"/>
    </xf>
    <xf numFmtId="43" fontId="49" fillId="0" borderId="0" xfId="42" applyFont="1" applyFill="1" applyBorder="1" applyAlignment="1">
      <alignment/>
    </xf>
    <xf numFmtId="43" fontId="20" fillId="0" borderId="0" xfId="42" applyFont="1" applyFill="1" applyBorder="1" applyAlignment="1">
      <alignment horizontal="center" vertical="center"/>
    </xf>
    <xf numFmtId="43" fontId="20" fillId="0" borderId="0" xfId="42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182" fontId="49" fillId="0" borderId="59" xfId="42" applyNumberFormat="1" applyFont="1" applyBorder="1" applyAlignment="1">
      <alignment horizontal="center"/>
    </xf>
    <xf numFmtId="182" fontId="49" fillId="0" borderId="57" xfId="42" applyNumberFormat="1" applyFont="1" applyBorder="1" applyAlignment="1">
      <alignment horizontal="center"/>
    </xf>
    <xf numFmtId="182" fontId="49" fillId="0" borderId="50" xfId="42" applyNumberFormat="1" applyFont="1" applyBorder="1" applyAlignment="1">
      <alignment horizontal="center"/>
    </xf>
    <xf numFmtId="182" fontId="49" fillId="0" borderId="51" xfId="42" applyNumberFormat="1" applyFont="1" applyBorder="1" applyAlignment="1">
      <alignment horizontal="center"/>
    </xf>
    <xf numFmtId="182" fontId="49" fillId="0" borderId="60" xfId="42" applyNumberFormat="1" applyFont="1" applyBorder="1" applyAlignment="1">
      <alignment horizontal="center"/>
    </xf>
    <xf numFmtId="182" fontId="49" fillId="0" borderId="61" xfId="42" applyNumberFormat="1" applyFont="1" applyBorder="1" applyAlignment="1">
      <alignment horizontal="center" vertical="center"/>
    </xf>
    <xf numFmtId="0" fontId="76" fillId="34" borderId="54" xfId="0" applyFont="1" applyFill="1" applyBorder="1" applyAlignment="1">
      <alignment horizontal="center"/>
    </xf>
    <xf numFmtId="0" fontId="76" fillId="34" borderId="16" xfId="0" applyFont="1" applyFill="1" applyBorder="1" applyAlignment="1">
      <alignment horizontal="center"/>
    </xf>
    <xf numFmtId="0" fontId="76" fillId="34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1" fillId="0" borderId="62" xfId="0" applyFont="1" applyBorder="1" applyAlignment="1">
      <alignment horizontal="center"/>
    </xf>
    <xf numFmtId="0" fontId="51" fillId="0" borderId="15" xfId="0" applyFont="1" applyBorder="1" applyAlignment="1">
      <alignment/>
    </xf>
    <xf numFmtId="176" fontId="51" fillId="0" borderId="15" xfId="42" applyNumberFormat="1" applyFont="1" applyBorder="1" applyAlignment="1">
      <alignment horizontal="left"/>
    </xf>
    <xf numFmtId="3" fontId="51" fillId="0" borderId="15" xfId="42" applyNumberFormat="1" applyFont="1" applyBorder="1" applyAlignment="1">
      <alignment/>
    </xf>
    <xf numFmtId="182" fontId="51" fillId="45" borderId="11" xfId="43" applyNumberFormat="1" applyFont="1" applyFill="1" applyBorder="1" applyAlignment="1">
      <alignment horizontal="right"/>
    </xf>
    <xf numFmtId="182" fontId="51" fillId="45" borderId="15" xfId="43" applyNumberFormat="1" applyFont="1" applyFill="1" applyBorder="1" applyAlignment="1">
      <alignment horizontal="right"/>
    </xf>
    <xf numFmtId="182" fontId="51" fillId="45" borderId="15" xfId="43" applyNumberFormat="1" applyFont="1" applyFill="1" applyBorder="1" applyAlignment="1" quotePrefix="1">
      <alignment horizontal="center"/>
    </xf>
    <xf numFmtId="182" fontId="51" fillId="46" borderId="15" xfId="43" applyNumberFormat="1" applyFont="1" applyFill="1" applyBorder="1" applyAlignment="1" quotePrefix="1">
      <alignment horizontal="right"/>
    </xf>
    <xf numFmtId="182" fontId="51" fillId="0" borderId="50" xfId="43" applyNumberFormat="1" applyFont="1" applyBorder="1" applyAlignment="1" quotePrefix="1">
      <alignment horizontal="right"/>
    </xf>
    <xf numFmtId="0" fontId="51" fillId="0" borderId="63" xfId="0" applyFont="1" applyBorder="1" applyAlignment="1">
      <alignment horizontal="center"/>
    </xf>
    <xf numFmtId="0" fontId="51" fillId="0" borderId="11" xfId="0" applyFont="1" applyBorder="1" applyAlignment="1">
      <alignment/>
    </xf>
    <xf numFmtId="179" fontId="51" fillId="0" borderId="11" xfId="42" applyNumberFormat="1" applyFont="1" applyBorder="1" applyAlignment="1">
      <alignment horizontal="left"/>
    </xf>
    <xf numFmtId="3" fontId="51" fillId="0" borderId="11" xfId="42" applyNumberFormat="1" applyFont="1" applyBorder="1" applyAlignment="1">
      <alignment/>
    </xf>
    <xf numFmtId="182" fontId="51" fillId="46" borderId="11" xfId="43" applyNumberFormat="1" applyFont="1" applyFill="1" applyBorder="1" applyAlignment="1" quotePrefix="1">
      <alignment horizontal="right"/>
    </xf>
    <xf numFmtId="182" fontId="51" fillId="0" borderId="51" xfId="43" applyNumberFormat="1" applyFont="1" applyBorder="1" applyAlignment="1" quotePrefix="1">
      <alignment horizontal="right"/>
    </xf>
    <xf numFmtId="41" fontId="51" fillId="0" borderId="11" xfId="43" applyNumberFormat="1" applyFont="1" applyBorder="1" applyAlignment="1">
      <alignment horizontal="left"/>
    </xf>
    <xf numFmtId="3" fontId="51" fillId="0" borderId="11" xfId="43" applyNumberFormat="1" applyFont="1" applyBorder="1" applyAlignment="1">
      <alignment/>
    </xf>
    <xf numFmtId="176" fontId="51" fillId="0" borderId="11" xfId="42" applyNumberFormat="1" applyFont="1" applyBorder="1" applyAlignment="1">
      <alignment horizontal="left"/>
    </xf>
    <xf numFmtId="182" fontId="51" fillId="45" borderId="11" xfId="42" applyNumberFormat="1" applyFont="1" applyFill="1" applyBorder="1" applyAlignment="1">
      <alignment horizontal="right"/>
    </xf>
    <xf numFmtId="182" fontId="51" fillId="45" borderId="11" xfId="42" applyNumberFormat="1" applyFont="1" applyFill="1" applyBorder="1" applyAlignment="1" quotePrefix="1">
      <alignment horizontal="center"/>
    </xf>
    <xf numFmtId="182" fontId="51" fillId="46" borderId="11" xfId="43" applyNumberFormat="1" applyFont="1" applyFill="1" applyBorder="1" applyAlignment="1">
      <alignment horizontal="right"/>
    </xf>
    <xf numFmtId="182" fontId="51" fillId="45" borderId="11" xfId="42" applyNumberFormat="1" applyFont="1" applyFill="1" applyBorder="1" applyAlignment="1">
      <alignment horizontal="center"/>
    </xf>
    <xf numFmtId="182" fontId="51" fillId="45" borderId="11" xfId="42" applyNumberFormat="1" applyFont="1" applyFill="1" applyBorder="1" applyAlignment="1" quotePrefix="1">
      <alignment horizontal="right"/>
    </xf>
    <xf numFmtId="181" fontId="51" fillId="0" borderId="11" xfId="43" applyNumberFormat="1" applyFont="1" applyBorder="1" applyAlignment="1">
      <alignment horizontal="left"/>
    </xf>
    <xf numFmtId="0" fontId="51" fillId="0" borderId="58" xfId="0" applyFont="1" applyBorder="1" applyAlignment="1">
      <alignment horizontal="center"/>
    </xf>
    <xf numFmtId="179" fontId="52" fillId="0" borderId="14" xfId="42" applyNumberFormat="1" applyFont="1" applyBorder="1" applyAlignment="1">
      <alignment horizontal="left"/>
    </xf>
    <xf numFmtId="183" fontId="51" fillId="0" borderId="14" xfId="42" applyNumberFormat="1" applyFont="1" applyBorder="1" applyAlignment="1">
      <alignment/>
    </xf>
    <xf numFmtId="182" fontId="51" fillId="45" borderId="14" xfId="42" applyNumberFormat="1" applyFont="1" applyFill="1" applyBorder="1" applyAlignment="1">
      <alignment/>
    </xf>
    <xf numFmtId="182" fontId="52" fillId="0" borderId="59" xfId="43" applyNumberFormat="1" applyFont="1" applyBorder="1" applyAlignment="1" quotePrefix="1">
      <alignment horizontal="right"/>
    </xf>
    <xf numFmtId="0" fontId="51" fillId="0" borderId="29" xfId="0" applyFont="1" applyBorder="1" applyAlignment="1">
      <alignment horizontal="center"/>
    </xf>
    <xf numFmtId="179" fontId="52" fillId="0" borderId="56" xfId="42" applyNumberFormat="1" applyFont="1" applyBorder="1" applyAlignment="1">
      <alignment horizontal="left"/>
    </xf>
    <xf numFmtId="3" fontId="52" fillId="0" borderId="14" xfId="42" applyNumberFormat="1" applyFont="1" applyBorder="1" applyAlignment="1">
      <alignment/>
    </xf>
    <xf numFmtId="182" fontId="51" fillId="0" borderId="57" xfId="42" applyNumberFormat="1" applyFont="1" applyBorder="1" applyAlignment="1">
      <alignment/>
    </xf>
    <xf numFmtId="179" fontId="51" fillId="0" borderId="15" xfId="42" applyNumberFormat="1" applyFont="1" applyBorder="1" applyAlignment="1">
      <alignment horizontal="left"/>
    </xf>
    <xf numFmtId="179" fontId="51" fillId="0" borderId="64" xfId="42" applyNumberFormat="1" applyFont="1" applyBorder="1" applyAlignment="1">
      <alignment/>
    </xf>
    <xf numFmtId="182" fontId="51" fillId="45" borderId="15" xfId="42" applyNumberFormat="1" applyFont="1" applyFill="1" applyBorder="1" applyAlignment="1" quotePrefix="1">
      <alignment horizontal="center"/>
    </xf>
    <xf numFmtId="182" fontId="51" fillId="46" borderId="15" xfId="42" applyNumberFormat="1" applyFont="1" applyFill="1" applyBorder="1" applyAlignment="1" quotePrefix="1">
      <alignment horizontal="center" vertical="center"/>
    </xf>
    <xf numFmtId="182" fontId="51" fillId="0" borderId="50" xfId="42" applyNumberFormat="1" applyFont="1" applyBorder="1" applyAlignment="1">
      <alignment horizontal="center" vertical="center"/>
    </xf>
    <xf numFmtId="179" fontId="51" fillId="0" borderId="15" xfId="42" applyNumberFormat="1" applyFont="1" applyBorder="1" applyAlignment="1">
      <alignment/>
    </xf>
    <xf numFmtId="182" fontId="51" fillId="46" borderId="11" xfId="42" applyNumberFormat="1" applyFont="1" applyFill="1" applyBorder="1" applyAlignment="1" quotePrefix="1">
      <alignment horizontal="center" vertical="center"/>
    </xf>
    <xf numFmtId="182" fontId="51" fillId="0" borderId="51" xfId="42" applyNumberFormat="1" applyFont="1" applyBorder="1" applyAlignment="1">
      <alignment horizontal="center" vertical="center"/>
    </xf>
    <xf numFmtId="179" fontId="51" fillId="0" borderId="11" xfId="42" applyNumberFormat="1" applyFont="1" applyBorder="1" applyAlignment="1">
      <alignment/>
    </xf>
    <xf numFmtId="182" fontId="51" fillId="45" borderId="11" xfId="42" applyNumberFormat="1" applyFont="1" applyFill="1" applyBorder="1" applyAlignment="1" quotePrefix="1">
      <alignment/>
    </xf>
    <xf numFmtId="176" fontId="51" fillId="0" borderId="11" xfId="42" applyNumberFormat="1" applyFont="1" applyBorder="1" applyAlignment="1">
      <alignment/>
    </xf>
    <xf numFmtId="179" fontId="51" fillId="0" borderId="14" xfId="42" applyNumberFormat="1" applyFont="1" applyBorder="1" applyAlignment="1">
      <alignment horizontal="left"/>
    </xf>
    <xf numFmtId="182" fontId="51" fillId="46" borderId="14" xfId="42" applyNumberFormat="1" applyFont="1" applyFill="1" applyBorder="1" applyAlignment="1">
      <alignment/>
    </xf>
    <xf numFmtId="182" fontId="51" fillId="0" borderId="59" xfId="42" applyNumberFormat="1" applyFont="1" applyBorder="1" applyAlignment="1">
      <alignment horizontal="center" vertical="center"/>
    </xf>
    <xf numFmtId="0" fontId="52" fillId="0" borderId="29" xfId="0" applyFont="1" applyBorder="1" applyAlignment="1">
      <alignment horizontal="center"/>
    </xf>
    <xf numFmtId="0" fontId="29" fillId="0" borderId="0" xfId="0" applyFont="1" applyAlignment="1">
      <alignment/>
    </xf>
    <xf numFmtId="182" fontId="51" fillId="45" borderId="56" xfId="42" applyNumberFormat="1" applyFont="1" applyFill="1" applyBorder="1" applyAlignment="1">
      <alignment horizontal="center"/>
    </xf>
    <xf numFmtId="182" fontId="51" fillId="45" borderId="56" xfId="42" applyNumberFormat="1" applyFont="1" applyFill="1" applyBorder="1" applyAlignment="1">
      <alignment/>
    </xf>
    <xf numFmtId="182" fontId="51" fillId="45" borderId="15" xfId="42" applyNumberFormat="1" applyFont="1" applyFill="1" applyBorder="1" applyAlignment="1" applyProtection="1">
      <alignment horizontal="center"/>
      <protection/>
    </xf>
    <xf numFmtId="182" fontId="51" fillId="45" borderId="11" xfId="42" applyNumberFormat="1" applyFont="1" applyFill="1" applyBorder="1" applyAlignment="1" applyProtection="1">
      <alignment/>
      <protection/>
    </xf>
    <xf numFmtId="182" fontId="51" fillId="0" borderId="50" xfId="42" applyNumberFormat="1" applyFont="1" applyFill="1" applyBorder="1" applyAlignment="1" applyProtection="1">
      <alignment horizontal="center"/>
      <protection/>
    </xf>
    <xf numFmtId="182" fontId="51" fillId="45" borderId="11" xfId="42" applyNumberFormat="1" applyFont="1" applyFill="1" applyBorder="1" applyAlignment="1" applyProtection="1">
      <alignment horizontal="center"/>
      <protection/>
    </xf>
    <xf numFmtId="182" fontId="51" fillId="0" borderId="51" xfId="42" applyNumberFormat="1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>
      <alignment/>
    </xf>
    <xf numFmtId="0" fontId="51" fillId="45" borderId="11" xfId="0" applyFont="1" applyFill="1" applyBorder="1" applyAlignment="1">
      <alignment/>
    </xf>
    <xf numFmtId="0" fontId="51" fillId="0" borderId="65" xfId="0" applyFont="1" applyBorder="1" applyAlignment="1">
      <alignment horizontal="center"/>
    </xf>
    <xf numFmtId="179" fontId="52" fillId="0" borderId="26" xfId="42" applyNumberFormat="1" applyFont="1" applyBorder="1" applyAlignment="1">
      <alignment/>
    </xf>
    <xf numFmtId="182" fontId="51" fillId="0" borderId="26" xfId="42" applyNumberFormat="1" applyFont="1" applyBorder="1" applyAlignment="1" quotePrefix="1">
      <alignment horizontal="center"/>
    </xf>
    <xf numFmtId="182" fontId="51" fillId="0" borderId="26" xfId="42" applyNumberFormat="1" applyFont="1" applyBorder="1" applyAlignment="1">
      <alignment/>
    </xf>
    <xf numFmtId="182" fontId="51" fillId="0" borderId="11" xfId="42" applyNumberFormat="1" applyFont="1" applyFill="1" applyBorder="1" applyAlignment="1" applyProtection="1">
      <alignment/>
      <protection/>
    </xf>
    <xf numFmtId="182" fontId="52" fillId="0" borderId="61" xfId="42" applyNumberFormat="1" applyFont="1" applyBorder="1" applyAlignment="1">
      <alignment horizontal="center"/>
    </xf>
    <xf numFmtId="0" fontId="52" fillId="0" borderId="6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183" fontId="51" fillId="0" borderId="11" xfId="42" applyNumberFormat="1" applyFont="1" applyBorder="1" applyAlignment="1">
      <alignment/>
    </xf>
    <xf numFmtId="177" fontId="51" fillId="0" borderId="11" xfId="0" applyNumberFormat="1" applyFont="1" applyBorder="1" applyAlignment="1">
      <alignment horizontal="center"/>
    </xf>
    <xf numFmtId="43" fontId="51" fillId="0" borderId="11" xfId="42" applyFont="1" applyBorder="1" applyAlignment="1" quotePrefix="1">
      <alignment horizontal="center"/>
    </xf>
    <xf numFmtId="176" fontId="51" fillId="0" borderId="11" xfId="42" applyNumberFormat="1" applyFont="1" applyBorder="1" applyAlignment="1" quotePrefix="1">
      <alignment horizontal="center"/>
    </xf>
    <xf numFmtId="176" fontId="51" fillId="0" borderId="11" xfId="42" applyNumberFormat="1" applyFont="1" applyBorder="1" applyAlignment="1">
      <alignment horizontal="center"/>
    </xf>
    <xf numFmtId="43" fontId="51" fillId="0" borderId="51" xfId="42" applyFont="1" applyBorder="1" applyAlignment="1" quotePrefix="1">
      <alignment horizontal="center"/>
    </xf>
    <xf numFmtId="0" fontId="51" fillId="0" borderId="66" xfId="0" applyFont="1" applyBorder="1" applyAlignment="1">
      <alignment/>
    </xf>
    <xf numFmtId="0" fontId="77" fillId="0" borderId="11" xfId="0" applyFont="1" applyBorder="1" applyAlignment="1">
      <alignment/>
    </xf>
    <xf numFmtId="182" fontId="51" fillId="46" borderId="11" xfId="42" applyNumberFormat="1" applyFont="1" applyFill="1" applyBorder="1" applyAlignment="1" quotePrefix="1">
      <alignment horizontal="center"/>
    </xf>
    <xf numFmtId="182" fontId="51" fillId="0" borderId="51" xfId="42" applyNumberFormat="1" applyFont="1" applyBorder="1" applyAlignment="1">
      <alignment horizontal="center"/>
    </xf>
    <xf numFmtId="176" fontId="51" fillId="38" borderId="11" xfId="42" applyNumberFormat="1" applyFont="1" applyFill="1" applyBorder="1" applyAlignment="1">
      <alignment horizontal="left"/>
    </xf>
    <xf numFmtId="0" fontId="51" fillId="47" borderId="11" xfId="0" applyFont="1" applyFill="1" applyBorder="1" applyAlignment="1">
      <alignment/>
    </xf>
    <xf numFmtId="0" fontId="51" fillId="48" borderId="11" xfId="0" applyFont="1" applyFill="1" applyBorder="1" applyAlignment="1">
      <alignment/>
    </xf>
    <xf numFmtId="0" fontId="51" fillId="0" borderId="65" xfId="0" applyFont="1" applyBorder="1" applyAlignment="1">
      <alignment horizontal="center" vertical="center"/>
    </xf>
    <xf numFmtId="0" fontId="51" fillId="0" borderId="67" xfId="0" applyFont="1" applyBorder="1" applyAlignment="1">
      <alignment vertical="center"/>
    </xf>
    <xf numFmtId="0" fontId="52" fillId="0" borderId="26" xfId="0" applyFont="1" applyBorder="1" applyAlignment="1">
      <alignment horizontal="center" vertical="center"/>
    </xf>
    <xf numFmtId="183" fontId="51" fillId="0" borderId="26" xfId="42" applyNumberFormat="1" applyFont="1" applyBorder="1" applyAlignment="1">
      <alignment vertical="center"/>
    </xf>
    <xf numFmtId="182" fontId="51" fillId="45" borderId="26" xfId="42" applyNumberFormat="1" applyFont="1" applyFill="1" applyBorder="1" applyAlignment="1">
      <alignment vertical="center"/>
    </xf>
    <xf numFmtId="182" fontId="51" fillId="45" borderId="26" xfId="42" applyNumberFormat="1" applyFont="1" applyFill="1" applyBorder="1" applyAlignment="1" quotePrefix="1">
      <alignment horizontal="center"/>
    </xf>
    <xf numFmtId="182" fontId="51" fillId="0" borderId="61" xfId="42" applyNumberFormat="1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183" fontId="51" fillId="0" borderId="56" xfId="42" applyNumberFormat="1" applyFont="1" applyBorder="1" applyAlignment="1">
      <alignment/>
    </xf>
    <xf numFmtId="176" fontId="51" fillId="0" borderId="56" xfId="42" applyNumberFormat="1" applyFont="1" applyBorder="1" applyAlignment="1">
      <alignment/>
    </xf>
    <xf numFmtId="0" fontId="51" fillId="0" borderId="15" xfId="0" applyFont="1" applyBorder="1" applyAlignment="1">
      <alignment horizontal="center"/>
    </xf>
    <xf numFmtId="176" fontId="51" fillId="0" borderId="15" xfId="42" applyNumberFormat="1" applyFont="1" applyBorder="1" applyAlignment="1">
      <alignment horizontal="center"/>
    </xf>
    <xf numFmtId="183" fontId="51" fillId="0" borderId="15" xfId="42" applyNumberFormat="1" applyFont="1" applyBorder="1" applyAlignment="1">
      <alignment/>
    </xf>
    <xf numFmtId="182" fontId="51" fillId="46" borderId="15" xfId="42" applyNumberFormat="1" applyFont="1" applyFill="1" applyBorder="1" applyAlignment="1" applyProtection="1">
      <alignment horizontal="center"/>
      <protection/>
    </xf>
    <xf numFmtId="176" fontId="51" fillId="0" borderId="11" xfId="42" applyNumberFormat="1" applyFont="1" applyBorder="1" applyAlignment="1">
      <alignment horizontal="center" vertical="center"/>
    </xf>
    <xf numFmtId="182" fontId="51" fillId="45" borderId="11" xfId="42" applyNumberFormat="1" applyFont="1" applyFill="1" applyBorder="1" applyAlignment="1" applyProtection="1">
      <alignment vertical="center"/>
      <protection/>
    </xf>
    <xf numFmtId="182" fontId="51" fillId="46" borderId="11" xfId="42" applyNumberFormat="1" applyFont="1" applyFill="1" applyBorder="1" applyAlignment="1" applyProtection="1">
      <alignment horizontal="center"/>
      <protection/>
    </xf>
    <xf numFmtId="182" fontId="51" fillId="49" borderId="11" xfId="42" applyNumberFormat="1" applyFont="1" applyFill="1" applyBorder="1" applyAlignment="1" applyProtection="1">
      <alignment horizontal="center"/>
      <protection/>
    </xf>
    <xf numFmtId="182" fontId="51" fillId="50" borderId="11" xfId="42" applyNumberFormat="1" applyFont="1" applyFill="1" applyBorder="1" applyAlignment="1" applyProtection="1">
      <alignment horizontal="center"/>
      <protection/>
    </xf>
    <xf numFmtId="176" fontId="51" fillId="0" borderId="14" xfId="42" applyNumberFormat="1" applyFont="1" applyBorder="1" applyAlignment="1">
      <alignment/>
    </xf>
    <xf numFmtId="0" fontId="51" fillId="0" borderId="56" xfId="0" applyFont="1" applyBorder="1" applyAlignment="1">
      <alignment horizontal="center"/>
    </xf>
    <xf numFmtId="182" fontId="51" fillId="0" borderId="56" xfId="0" applyNumberFormat="1" applyFont="1" applyFill="1" applyBorder="1" applyAlignment="1">
      <alignment horizontal="center"/>
    </xf>
    <xf numFmtId="182" fontId="51" fillId="0" borderId="56" xfId="42" applyNumberFormat="1" applyFont="1" applyBorder="1" applyAlignment="1">
      <alignment/>
    </xf>
    <xf numFmtId="182" fontId="51" fillId="0" borderId="11" xfId="42" applyNumberFormat="1" applyFont="1" applyFill="1" applyBorder="1" applyAlignment="1" applyProtection="1">
      <alignment horizontal="center"/>
      <protection/>
    </xf>
    <xf numFmtId="182" fontId="51" fillId="51" borderId="15" xfId="42" applyNumberFormat="1" applyFont="1" applyFill="1" applyBorder="1" applyAlignment="1" quotePrefix="1">
      <alignment horizontal="center"/>
    </xf>
    <xf numFmtId="182" fontId="51" fillId="45" borderId="15" xfId="42" applyNumberFormat="1" applyFont="1" applyFill="1" applyBorder="1" applyAlignment="1">
      <alignment horizontal="center"/>
    </xf>
    <xf numFmtId="182" fontId="51" fillId="0" borderId="11" xfId="42" applyNumberFormat="1" applyFont="1" applyFill="1" applyBorder="1" applyAlignment="1" quotePrefix="1">
      <alignment horizontal="center"/>
    </xf>
    <xf numFmtId="182" fontId="51" fillId="0" borderId="11" xfId="42" applyNumberFormat="1" applyFont="1" applyBorder="1" applyAlignment="1">
      <alignment horizontal="center"/>
    </xf>
    <xf numFmtId="182" fontId="51" fillId="51" borderId="11" xfId="42" applyNumberFormat="1" applyFont="1" applyFill="1" applyBorder="1" applyAlignment="1" quotePrefix="1">
      <alignment horizontal="center"/>
    </xf>
    <xf numFmtId="182" fontId="51" fillId="0" borderId="11" xfId="42" applyNumberFormat="1" applyFont="1" applyBorder="1" applyAlignment="1" quotePrefix="1">
      <alignment horizontal="center"/>
    </xf>
    <xf numFmtId="182" fontId="51" fillId="0" borderId="11" xfId="42" applyNumberFormat="1" applyFont="1" applyFill="1" applyBorder="1" applyAlignment="1">
      <alignment horizontal="center"/>
    </xf>
    <xf numFmtId="183" fontId="51" fillId="0" borderId="11" xfId="43" applyNumberFormat="1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176" fontId="51" fillId="0" borderId="14" xfId="42" applyNumberFormat="1" applyFont="1" applyBorder="1" applyAlignment="1">
      <alignment horizontal="center"/>
    </xf>
    <xf numFmtId="182" fontId="51" fillId="0" borderId="14" xfId="42" applyNumberFormat="1" applyFont="1" applyFill="1" applyBorder="1" applyAlignment="1" quotePrefix="1">
      <alignment horizontal="center"/>
    </xf>
    <xf numFmtId="182" fontId="51" fillId="0" borderId="14" xfId="42" applyNumberFormat="1" applyFont="1" applyBorder="1" applyAlignment="1" quotePrefix="1">
      <alignment horizontal="center"/>
    </xf>
    <xf numFmtId="182" fontId="51" fillId="45" borderId="14" xfId="42" applyNumberFormat="1" applyFont="1" applyFill="1" applyBorder="1" applyAlignment="1" quotePrefix="1">
      <alignment horizontal="center"/>
    </xf>
    <xf numFmtId="0" fontId="51" fillId="0" borderId="68" xfId="0" applyFont="1" applyBorder="1" applyAlignment="1">
      <alignment horizontal="center"/>
    </xf>
    <xf numFmtId="0" fontId="52" fillId="0" borderId="64" xfId="0" applyFont="1" applyBorder="1" applyAlignment="1">
      <alignment horizontal="center"/>
    </xf>
    <xf numFmtId="43" fontId="51" fillId="0" borderId="64" xfId="42" applyFont="1" applyBorder="1" applyAlignment="1">
      <alignment/>
    </xf>
    <xf numFmtId="183" fontId="51" fillId="0" borderId="64" xfId="42" applyNumberFormat="1" applyFont="1" applyBorder="1" applyAlignment="1">
      <alignment/>
    </xf>
    <xf numFmtId="182" fontId="51" fillId="0" borderId="64" xfId="42" applyNumberFormat="1" applyFont="1" applyFill="1" applyBorder="1" applyAlignment="1">
      <alignment/>
    </xf>
    <xf numFmtId="182" fontId="51" fillId="0" borderId="64" xfId="42" applyNumberFormat="1" applyFont="1" applyBorder="1" applyAlignment="1">
      <alignment/>
    </xf>
    <xf numFmtId="0" fontId="52" fillId="0" borderId="11" xfId="0" applyFont="1" applyBorder="1" applyAlignment="1">
      <alignment horizontal="center"/>
    </xf>
    <xf numFmtId="182" fontId="51" fillId="0" borderId="11" xfId="42" applyNumberFormat="1" applyFont="1" applyFill="1" applyBorder="1" applyAlignment="1">
      <alignment/>
    </xf>
    <xf numFmtId="182" fontId="51" fillId="0" borderId="11" xfId="42" applyNumberFormat="1" applyFont="1" applyBorder="1" applyAlignment="1">
      <alignment/>
    </xf>
    <xf numFmtId="176" fontId="52" fillId="0" borderId="26" xfId="42" applyNumberFormat="1" applyFont="1" applyBorder="1" applyAlignment="1">
      <alignment horizontal="center" vertical="center"/>
    </xf>
    <xf numFmtId="183" fontId="52" fillId="0" borderId="26" xfId="42" applyNumberFormat="1" applyFont="1" applyBorder="1" applyAlignment="1">
      <alignment horizontal="center" vertical="center"/>
    </xf>
    <xf numFmtId="182" fontId="52" fillId="0" borderId="26" xfId="42" applyNumberFormat="1" applyFont="1" applyFill="1" applyBorder="1" applyAlignment="1">
      <alignment horizontal="center" vertical="center"/>
    </xf>
    <xf numFmtId="182" fontId="52" fillId="0" borderId="26" xfId="42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 quotePrefix="1">
      <alignment/>
    </xf>
    <xf numFmtId="183" fontId="51" fillId="0" borderId="0" xfId="0" applyNumberFormat="1" applyFont="1" applyAlignment="1" quotePrefix="1">
      <alignment/>
    </xf>
    <xf numFmtId="43" fontId="51" fillId="0" borderId="0" xfId="42" applyFont="1" applyAlignment="1">
      <alignment/>
    </xf>
    <xf numFmtId="183" fontId="52" fillId="52" borderId="46" xfId="42" applyNumberFormat="1" applyFont="1" applyFill="1" applyBorder="1" applyAlignment="1">
      <alignment/>
    </xf>
    <xf numFmtId="176" fontId="52" fillId="0" borderId="0" xfId="42" applyNumberFormat="1" applyFont="1" applyAlignment="1">
      <alignment/>
    </xf>
    <xf numFmtId="183" fontId="51" fillId="0" borderId="0" xfId="0" applyNumberFormat="1" applyFont="1" applyAlignment="1">
      <alignment/>
    </xf>
    <xf numFmtId="0" fontId="29" fillId="0" borderId="0" xfId="0" applyFont="1" applyAlignment="1" quotePrefix="1">
      <alignment horizontal="right"/>
    </xf>
    <xf numFmtId="183" fontId="52" fillId="0" borderId="0" xfId="42" applyNumberFormat="1" applyFont="1" applyAlignment="1">
      <alignment/>
    </xf>
    <xf numFmtId="43" fontId="51" fillId="0" borderId="0" xfId="42" applyFont="1" applyFill="1" applyBorder="1" applyAlignment="1">
      <alignment/>
    </xf>
    <xf numFmtId="0" fontId="55" fillId="0" borderId="0" xfId="0" applyFont="1" applyAlignment="1">
      <alignment/>
    </xf>
    <xf numFmtId="18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83" fontId="52" fillId="53" borderId="46" xfId="0" applyNumberFormat="1" applyFont="1" applyFill="1" applyBorder="1" applyAlignment="1">
      <alignment/>
    </xf>
    <xf numFmtId="43" fontId="51" fillId="0" borderId="0" xfId="42" applyFont="1" applyFill="1" applyAlignment="1">
      <alignment/>
    </xf>
    <xf numFmtId="0" fontId="51" fillId="0" borderId="0" xfId="0" applyFont="1" applyFill="1" applyAlignment="1">
      <alignment/>
    </xf>
    <xf numFmtId="183" fontId="52" fillId="54" borderId="46" xfId="0" applyNumberFormat="1" applyFont="1" applyFill="1" applyBorder="1" applyAlignment="1">
      <alignment/>
    </xf>
    <xf numFmtId="183" fontId="52" fillId="55" borderId="46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0" fillId="39" borderId="68" xfId="0" applyFont="1" applyFill="1" applyBorder="1" applyAlignment="1">
      <alignment horizontal="center" vertical="center"/>
    </xf>
    <xf numFmtId="0" fontId="20" fillId="39" borderId="63" xfId="0" applyFont="1" applyFill="1" applyBorder="1" applyAlignment="1">
      <alignment horizontal="center" vertical="center"/>
    </xf>
    <xf numFmtId="0" fontId="20" fillId="56" borderId="64" xfId="0" applyFont="1" applyFill="1" applyBorder="1" applyAlignment="1">
      <alignment horizontal="center" vertical="center"/>
    </xf>
    <xf numFmtId="0" fontId="20" fillId="56" borderId="11" xfId="0" applyFont="1" applyFill="1" applyBorder="1" applyAlignment="1">
      <alignment horizontal="center" vertical="center"/>
    </xf>
    <xf numFmtId="0" fontId="20" fillId="39" borderId="64" xfId="0" applyFont="1" applyFill="1" applyBorder="1" applyAlignment="1">
      <alignment horizontal="center"/>
    </xf>
    <xf numFmtId="0" fontId="20" fillId="57" borderId="64" xfId="0" applyFont="1" applyFill="1" applyBorder="1" applyAlignment="1">
      <alignment horizontal="center" vertical="center"/>
    </xf>
    <xf numFmtId="0" fontId="49" fillId="57" borderId="11" xfId="0" applyFont="1" applyFill="1" applyBorder="1" applyAlignment="1">
      <alignment horizontal="center" vertical="center"/>
    </xf>
    <xf numFmtId="0" fontId="20" fillId="39" borderId="69" xfId="0" applyFont="1" applyFill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177" fontId="52" fillId="0" borderId="56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2" fillId="0" borderId="64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182" fontId="51" fillId="45" borderId="56" xfId="42" applyNumberFormat="1" applyFont="1" applyFill="1" applyBorder="1" applyAlignment="1">
      <alignment horizontal="center" vertical="center"/>
    </xf>
    <xf numFmtId="182" fontId="51" fillId="45" borderId="56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52" fillId="0" borderId="56" xfId="0" applyFont="1" applyBorder="1" applyAlignment="1">
      <alignment horizontal="center"/>
    </xf>
    <xf numFmtId="179" fontId="15" fillId="0" borderId="17" xfId="4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9" borderId="74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3" fillId="57" borderId="75" xfId="0" applyFont="1" applyFill="1" applyBorder="1" applyAlignment="1">
      <alignment horizontal="center" vertical="center"/>
    </xf>
    <xf numFmtId="0" fontId="2" fillId="57" borderId="76" xfId="0" applyFont="1" applyFill="1" applyBorder="1" applyAlignment="1">
      <alignment horizontal="center" vertical="center"/>
    </xf>
    <xf numFmtId="0" fontId="2" fillId="57" borderId="77" xfId="0" applyFont="1" applyFill="1" applyBorder="1" applyAlignment="1">
      <alignment horizontal="center" vertical="center"/>
    </xf>
    <xf numFmtId="0" fontId="2" fillId="57" borderId="78" xfId="0" applyFont="1" applyFill="1" applyBorder="1" applyAlignment="1">
      <alignment horizontal="center" vertical="center"/>
    </xf>
    <xf numFmtId="0" fontId="2" fillId="57" borderId="79" xfId="0" applyFont="1" applyFill="1" applyBorder="1" applyAlignment="1">
      <alignment horizontal="center" vertical="center"/>
    </xf>
    <xf numFmtId="0" fontId="2" fillId="57" borderId="80" xfId="0" applyFont="1" applyFill="1" applyBorder="1" applyAlignment="1">
      <alignment horizontal="center" vertical="center"/>
    </xf>
    <xf numFmtId="0" fontId="3" fillId="56" borderId="81" xfId="0" applyFont="1" applyFill="1" applyBorder="1" applyAlignment="1">
      <alignment horizontal="center" vertical="center"/>
    </xf>
    <xf numFmtId="0" fontId="6" fillId="56" borderId="0" xfId="0" applyFont="1" applyFill="1" applyBorder="1" applyAlignment="1">
      <alignment horizontal="center" vertical="center"/>
    </xf>
    <xf numFmtId="0" fontId="3" fillId="39" borderId="81" xfId="0" applyFont="1" applyFill="1" applyBorder="1" applyAlignment="1">
      <alignment horizontal="center"/>
    </xf>
    <xf numFmtId="0" fontId="3" fillId="39" borderId="35" xfId="0" applyFont="1" applyFill="1" applyBorder="1" applyAlignment="1">
      <alignment horizontal="center"/>
    </xf>
    <xf numFmtId="0" fontId="3" fillId="39" borderId="82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 SUNGAI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'PC-JT-SL'!$C$10:$C$39</c:f>
              <c:strCache/>
            </c:strRef>
          </c:cat>
          <c:val>
            <c:numRef>
              <c:f>'PC-JT-SL'!$I$10:$I$39</c:f>
              <c:numCache/>
            </c:numRef>
          </c:val>
        </c:ser>
        <c:ser>
          <c:idx val="1"/>
          <c:order val="1"/>
          <c:tx>
            <c:v>Q KEBUTUHAN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'PC-JT-SL'!$C$10:$C$39</c:f>
              <c:strCache/>
            </c:strRef>
          </c:cat>
          <c:val>
            <c:numRef>
              <c:f>'PC-JT-SL'!$J$10:$J$39</c:f>
              <c:numCache/>
            </c:numRef>
          </c:val>
        </c:ser>
        <c:ser>
          <c:idx val="2"/>
          <c:order val="2"/>
          <c:tx>
            <c:v>FAKTOR K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'PC-JT-SL'!$K$10:$K$39</c:f>
              <c:numCache/>
            </c:numRef>
          </c:val>
        </c:ser>
        <c:gapWidth val="300"/>
        <c:axId val="15650242"/>
        <c:axId val="6634451"/>
      </c:bar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4451"/>
        <c:crosses val="autoZero"/>
        <c:auto val="1"/>
        <c:lblOffset val="100"/>
        <c:tickLblSkip val="30"/>
        <c:noMultiLvlLbl val="0"/>
      </c:catAx>
      <c:valAx>
        <c:axId val="663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M/DETIK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24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'PC-JT-SL'!$K$10:$K$65</c:f>
              <c:numCache>
                <c:ptCount val="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1.0000000000000002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0.4699440253102945</c:v>
                </c:pt>
                <c:pt idx="48">
                  <c:v>0.46382189239332094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0.5903908794788274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9710060"/>
        <c:axId val="519629"/>
      </c:lineChart>
      <c:catAx>
        <c:axId val="597100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29"/>
        <c:crossesAt val="0.5"/>
        <c:auto val="1"/>
        <c:lblOffset val="100"/>
        <c:tickLblSkip val="1"/>
        <c:noMultiLvlLbl val="0"/>
      </c:catAx>
      <c:valAx>
        <c:axId val="519629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0060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-0.091</cdr:x>
      <cdr:y>0.056</cdr:y>
    </cdr:from>
    <cdr:to>
      <cdr:x>-0.10025</cdr:x>
      <cdr:y>0.10825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628650"/>
          <a:ext cx="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171450</xdr:rowOff>
    </xdr:from>
    <xdr:to>
      <xdr:col>30</xdr:col>
      <xdr:colOff>0</xdr:colOff>
      <xdr:row>42</xdr:row>
      <xdr:rowOff>228600</xdr:rowOff>
    </xdr:to>
    <xdr:graphicFrame>
      <xdr:nvGraphicFramePr>
        <xdr:cNvPr id="1" name="Chart 5"/>
        <xdr:cNvGraphicFramePr/>
      </xdr:nvGraphicFramePr>
      <xdr:xfrm>
        <a:off x="15182850" y="962025"/>
        <a:ext cx="0" cy="1123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10490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9"/>
  <sheetViews>
    <sheetView showGridLines="0" tabSelected="1" view="pageBreakPreview" zoomScale="60" zoomScaleNormal="51" zoomScalePageLayoutView="0" workbookViewId="0" topLeftCell="A1">
      <selection activeCell="A1" sqref="A1:K1"/>
    </sheetView>
  </sheetViews>
  <sheetFormatPr defaultColWidth="9.140625" defaultRowHeight="12.75"/>
  <cols>
    <col min="1" max="1" width="7.421875" style="0" customWidth="1"/>
    <col min="2" max="2" width="34.8515625" style="0" customWidth="1"/>
    <col min="3" max="3" width="30.421875" style="0" customWidth="1"/>
    <col min="4" max="4" width="29.00390625" style="0" customWidth="1"/>
    <col min="5" max="5" width="19.140625" style="0" customWidth="1"/>
    <col min="6" max="6" width="18.00390625" style="0" customWidth="1"/>
    <col min="7" max="7" width="20.421875" style="0" customWidth="1"/>
    <col min="8" max="8" width="16.140625" style="0" customWidth="1"/>
    <col min="9" max="9" width="16.28125" style="0" customWidth="1"/>
    <col min="10" max="11" width="18.00390625" style="0" customWidth="1"/>
    <col min="12" max="12" width="14.421875" style="171" hidden="1" customWidth="1"/>
    <col min="13" max="34" width="0" style="0" hidden="1" customWidth="1"/>
  </cols>
  <sheetData>
    <row r="1" spans="1:12" ht="36" customHeight="1">
      <c r="A1" s="357" t="s">
        <v>227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160"/>
    </row>
    <row r="2" spans="1:12" ht="26.25">
      <c r="A2" s="357" t="s">
        <v>357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160"/>
    </row>
    <row r="3" spans="1:12" ht="26.25">
      <c r="A3" s="357" t="s">
        <v>356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60"/>
    </row>
    <row r="4" spans="1:12" ht="15.75" customHeight="1" thickBot="1">
      <c r="A4" s="333" t="s">
        <v>72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161"/>
    </row>
    <row r="5" spans="1:39" ht="17.25" customHeight="1">
      <c r="A5" s="334" t="s">
        <v>0</v>
      </c>
      <c r="B5" s="339" t="s">
        <v>95</v>
      </c>
      <c r="C5" s="336" t="s">
        <v>192</v>
      </c>
      <c r="D5" s="179"/>
      <c r="E5" s="139" t="s">
        <v>51</v>
      </c>
      <c r="F5" s="179" t="s">
        <v>57</v>
      </c>
      <c r="G5" s="338" t="s">
        <v>54</v>
      </c>
      <c r="H5" s="338"/>
      <c r="I5" s="179" t="s">
        <v>57</v>
      </c>
      <c r="J5" s="140" t="s">
        <v>57</v>
      </c>
      <c r="K5" s="141" t="s">
        <v>60</v>
      </c>
      <c r="L5" s="162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</row>
    <row r="6" spans="1:39" ht="16.5" customHeight="1">
      <c r="A6" s="335"/>
      <c r="B6" s="340"/>
      <c r="C6" s="337"/>
      <c r="D6" s="180" t="s">
        <v>58</v>
      </c>
      <c r="E6" s="142" t="s">
        <v>52</v>
      </c>
      <c r="F6" s="180" t="s">
        <v>62</v>
      </c>
      <c r="G6" s="143" t="s">
        <v>55</v>
      </c>
      <c r="H6" s="144" t="s">
        <v>56</v>
      </c>
      <c r="I6" s="180" t="s">
        <v>58</v>
      </c>
      <c r="J6" s="145" t="s">
        <v>59</v>
      </c>
      <c r="K6" s="341" t="s">
        <v>61</v>
      </c>
      <c r="L6" s="163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</row>
    <row r="7" spans="1:39" ht="18.75" customHeight="1">
      <c r="A7" s="335"/>
      <c r="B7" s="340"/>
      <c r="C7" s="337"/>
      <c r="D7" s="181"/>
      <c r="E7" s="146" t="s">
        <v>53</v>
      </c>
      <c r="F7" s="181" t="s">
        <v>341</v>
      </c>
      <c r="G7" s="147" t="s">
        <v>340</v>
      </c>
      <c r="H7" s="148" t="s">
        <v>340</v>
      </c>
      <c r="I7" s="181" t="s">
        <v>341</v>
      </c>
      <c r="J7" s="149" t="s">
        <v>340</v>
      </c>
      <c r="K7" s="342"/>
      <c r="L7" s="164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</row>
    <row r="8" spans="1:39" ht="16.5" customHeight="1" thickBot="1">
      <c r="A8" s="155">
        <v>1</v>
      </c>
      <c r="B8" s="155">
        <v>2</v>
      </c>
      <c r="C8" s="155">
        <v>3</v>
      </c>
      <c r="D8" s="155">
        <v>4</v>
      </c>
      <c r="E8" s="155">
        <v>5</v>
      </c>
      <c r="F8" s="155">
        <v>6</v>
      </c>
      <c r="G8" s="155">
        <v>7</v>
      </c>
      <c r="H8" s="155">
        <v>8</v>
      </c>
      <c r="I8" s="155">
        <v>9</v>
      </c>
      <c r="J8" s="155">
        <v>10</v>
      </c>
      <c r="K8" s="155">
        <v>11</v>
      </c>
      <c r="L8" s="162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</row>
    <row r="9" spans="1:39" ht="27" customHeight="1" thickBot="1">
      <c r="A9" s="150" t="s">
        <v>73</v>
      </c>
      <c r="B9" s="343" t="s">
        <v>74</v>
      </c>
      <c r="C9" s="343"/>
      <c r="D9" s="157"/>
      <c r="E9" s="151"/>
      <c r="F9" s="151"/>
      <c r="G9" s="151"/>
      <c r="H9" s="151"/>
      <c r="I9" s="151"/>
      <c r="J9" s="151"/>
      <c r="K9" s="158"/>
      <c r="L9" s="165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</row>
    <row r="10" spans="1:39" ht="22.5" customHeight="1">
      <c r="A10" s="183">
        <v>1</v>
      </c>
      <c r="B10" s="184" t="s">
        <v>8</v>
      </c>
      <c r="C10" s="184" t="s">
        <v>194</v>
      </c>
      <c r="D10" s="185" t="s">
        <v>243</v>
      </c>
      <c r="E10" s="186">
        <v>3040</v>
      </c>
      <c r="F10" s="187">
        <v>6.994</v>
      </c>
      <c r="G10" s="188">
        <v>1.834</v>
      </c>
      <c r="H10" s="189">
        <v>0</v>
      </c>
      <c r="I10" s="188">
        <f>F10+G10+H10</f>
        <v>8.828</v>
      </c>
      <c r="J10" s="190">
        <v>3.1</v>
      </c>
      <c r="K10" s="191">
        <f>IF(J10=0,0,(IF(I10/J10&gt;1,1,I10/J10)))</f>
        <v>1</v>
      </c>
      <c r="L10" s="166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82" t="s">
        <v>354</v>
      </c>
      <c r="AK10" s="138"/>
      <c r="AL10" s="138"/>
      <c r="AM10" s="138"/>
    </row>
    <row r="11" spans="1:39" ht="22.5" customHeight="1">
      <c r="A11" s="192">
        <f aca="true" t="shared" si="0" ref="A11:A39">+A10+1</f>
        <v>2</v>
      </c>
      <c r="B11" s="193" t="s">
        <v>8</v>
      </c>
      <c r="C11" s="193" t="s">
        <v>66</v>
      </c>
      <c r="D11" s="194" t="s">
        <v>244</v>
      </c>
      <c r="E11" s="195">
        <v>3519</v>
      </c>
      <c r="F11" s="187">
        <v>44.015</v>
      </c>
      <c r="G11" s="187">
        <v>0</v>
      </c>
      <c r="H11" s="187">
        <v>2.673</v>
      </c>
      <c r="I11" s="188">
        <f aca="true" t="shared" si="1" ref="I11:I40">F11+G11+H11</f>
        <v>46.688</v>
      </c>
      <c r="J11" s="196">
        <v>3.7</v>
      </c>
      <c r="K11" s="197">
        <f aca="true" t="shared" si="2" ref="K11:K40">IF(J11=0,0,(IF(I11/J11&gt;1,1,I11/J11)))</f>
        <v>1</v>
      </c>
      <c r="L11" s="166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</row>
    <row r="12" spans="1:39" ht="22.5" customHeight="1">
      <c r="A12" s="192">
        <f t="shared" si="0"/>
        <v>3</v>
      </c>
      <c r="B12" s="193" t="s">
        <v>183</v>
      </c>
      <c r="C12" s="193" t="s">
        <v>65</v>
      </c>
      <c r="D12" s="198" t="s">
        <v>246</v>
      </c>
      <c r="E12" s="199">
        <v>7548</v>
      </c>
      <c r="F12" s="187">
        <v>22.624</v>
      </c>
      <c r="G12" s="187">
        <v>6.602</v>
      </c>
      <c r="H12" s="187">
        <v>1.264</v>
      </c>
      <c r="I12" s="188">
        <f t="shared" si="1"/>
        <v>30.49</v>
      </c>
      <c r="J12" s="196">
        <v>14.291</v>
      </c>
      <c r="K12" s="197">
        <f t="shared" si="2"/>
        <v>1</v>
      </c>
      <c r="L12" s="166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</row>
    <row r="13" spans="1:39" ht="22.5" customHeight="1">
      <c r="A13" s="192">
        <f t="shared" si="0"/>
        <v>4</v>
      </c>
      <c r="B13" s="193" t="s">
        <v>3</v>
      </c>
      <c r="C13" s="193" t="s">
        <v>191</v>
      </c>
      <c r="D13" s="194" t="s">
        <v>245</v>
      </c>
      <c r="E13" s="195">
        <v>26952</v>
      </c>
      <c r="F13" s="187">
        <v>222.854</v>
      </c>
      <c r="G13" s="187">
        <v>21.525</v>
      </c>
      <c r="H13" s="187">
        <v>0</v>
      </c>
      <c r="I13" s="188">
        <f t="shared" si="1"/>
        <v>244.37900000000002</v>
      </c>
      <c r="J13" s="196">
        <v>244.379</v>
      </c>
      <c r="K13" s="197">
        <f t="shared" si="2"/>
        <v>1.0000000000000002</v>
      </c>
      <c r="L13" s="166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</row>
    <row r="14" spans="1:39" ht="22.5" customHeight="1">
      <c r="A14" s="192">
        <f t="shared" si="0"/>
        <v>5</v>
      </c>
      <c r="B14" s="193" t="s">
        <v>7</v>
      </c>
      <c r="C14" s="193" t="s">
        <v>212</v>
      </c>
      <c r="D14" s="200" t="s">
        <v>250</v>
      </c>
      <c r="E14" s="195">
        <v>9005</v>
      </c>
      <c r="F14" s="187">
        <v>32.646</v>
      </c>
      <c r="G14" s="187">
        <v>0</v>
      </c>
      <c r="H14" s="187">
        <v>11.654</v>
      </c>
      <c r="I14" s="188">
        <f t="shared" si="1"/>
        <v>44.3</v>
      </c>
      <c r="J14" s="196">
        <v>12.39</v>
      </c>
      <c r="K14" s="197">
        <f t="shared" si="2"/>
        <v>1</v>
      </c>
      <c r="L14" s="166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</row>
    <row r="15" spans="1:39" ht="22.5" customHeight="1">
      <c r="A15" s="192">
        <f t="shared" si="0"/>
        <v>6</v>
      </c>
      <c r="B15" s="193" t="s">
        <v>215</v>
      </c>
      <c r="C15" s="193" t="s">
        <v>213</v>
      </c>
      <c r="D15" s="200" t="s">
        <v>251</v>
      </c>
      <c r="E15" s="195">
        <v>3211</v>
      </c>
      <c r="F15" s="187">
        <v>24.964</v>
      </c>
      <c r="G15" s="201">
        <v>0</v>
      </c>
      <c r="H15" s="187">
        <v>0.748</v>
      </c>
      <c r="I15" s="188">
        <f t="shared" si="1"/>
        <v>25.712</v>
      </c>
      <c r="J15" s="196">
        <v>0.748</v>
      </c>
      <c r="K15" s="197">
        <f t="shared" si="2"/>
        <v>1</v>
      </c>
      <c r="L15" s="166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</row>
    <row r="16" spans="1:39" ht="22.5" customHeight="1">
      <c r="A16" s="192">
        <f t="shared" si="0"/>
        <v>7</v>
      </c>
      <c r="B16" s="193" t="s">
        <v>7</v>
      </c>
      <c r="C16" s="193" t="s">
        <v>214</v>
      </c>
      <c r="D16" s="200" t="s">
        <v>252</v>
      </c>
      <c r="E16" s="195">
        <v>7277</v>
      </c>
      <c r="F16" s="187">
        <v>29.357</v>
      </c>
      <c r="G16" s="187">
        <v>1.807</v>
      </c>
      <c r="H16" s="187">
        <v>5.13</v>
      </c>
      <c r="I16" s="188">
        <f t="shared" si="1"/>
        <v>36.294</v>
      </c>
      <c r="J16" s="196">
        <v>6.937</v>
      </c>
      <c r="K16" s="197">
        <f t="shared" si="2"/>
        <v>1</v>
      </c>
      <c r="L16" s="166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</row>
    <row r="17" spans="1:39" ht="22.5" customHeight="1">
      <c r="A17" s="192">
        <f t="shared" si="0"/>
        <v>8</v>
      </c>
      <c r="B17" s="193" t="s">
        <v>216</v>
      </c>
      <c r="C17" s="193" t="s">
        <v>217</v>
      </c>
      <c r="D17" s="200" t="s">
        <v>237</v>
      </c>
      <c r="E17" s="195">
        <v>2147</v>
      </c>
      <c r="F17" s="187">
        <v>4.413</v>
      </c>
      <c r="G17" s="187">
        <v>0</v>
      </c>
      <c r="H17" s="187">
        <v>1.57</v>
      </c>
      <c r="I17" s="188">
        <f t="shared" si="1"/>
        <v>5.9830000000000005</v>
      </c>
      <c r="J17" s="196">
        <v>1.015</v>
      </c>
      <c r="K17" s="197">
        <f t="shared" si="2"/>
        <v>1</v>
      </c>
      <c r="L17" s="166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</row>
    <row r="18" spans="1:39" ht="22.5" customHeight="1">
      <c r="A18" s="192">
        <v>9</v>
      </c>
      <c r="B18" s="193" t="s">
        <v>3</v>
      </c>
      <c r="C18" s="193" t="s">
        <v>218</v>
      </c>
      <c r="D18" s="200" t="s">
        <v>238</v>
      </c>
      <c r="E18" s="195">
        <v>4166</v>
      </c>
      <c r="F18" s="187">
        <v>27.384</v>
      </c>
      <c r="G18" s="187">
        <v>0</v>
      </c>
      <c r="H18" s="187">
        <v>2.216</v>
      </c>
      <c r="I18" s="188">
        <f t="shared" si="1"/>
        <v>29.6</v>
      </c>
      <c r="J18" s="196">
        <v>4.502</v>
      </c>
      <c r="K18" s="197">
        <f t="shared" si="2"/>
        <v>1</v>
      </c>
      <c r="L18" s="166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</row>
    <row r="19" spans="1:39" ht="22.5" customHeight="1">
      <c r="A19" s="192">
        <f t="shared" si="0"/>
        <v>10</v>
      </c>
      <c r="B19" s="193" t="s">
        <v>3</v>
      </c>
      <c r="C19" s="193" t="s">
        <v>219</v>
      </c>
      <c r="D19" s="200" t="s">
        <v>253</v>
      </c>
      <c r="E19" s="195">
        <v>6305</v>
      </c>
      <c r="F19" s="187">
        <v>21.643</v>
      </c>
      <c r="G19" s="187">
        <v>5.057</v>
      </c>
      <c r="H19" s="187">
        <v>0</v>
      </c>
      <c r="I19" s="188">
        <f t="shared" si="1"/>
        <v>26.700000000000003</v>
      </c>
      <c r="J19" s="196">
        <v>5.024</v>
      </c>
      <c r="K19" s="197">
        <f t="shared" si="2"/>
        <v>1</v>
      </c>
      <c r="L19" s="166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</row>
    <row r="20" spans="1:39" ht="22.5" customHeight="1">
      <c r="A20" s="192">
        <f t="shared" si="0"/>
        <v>11</v>
      </c>
      <c r="B20" s="193" t="s">
        <v>221</v>
      </c>
      <c r="C20" s="193" t="s">
        <v>222</v>
      </c>
      <c r="D20" s="200" t="s">
        <v>254</v>
      </c>
      <c r="E20" s="195">
        <v>7439</v>
      </c>
      <c r="F20" s="187">
        <v>0</v>
      </c>
      <c r="G20" s="187">
        <v>0</v>
      </c>
      <c r="H20" s="187">
        <v>4.5</v>
      </c>
      <c r="I20" s="188">
        <f t="shared" si="1"/>
        <v>4.5</v>
      </c>
      <c r="J20" s="196">
        <v>4.5</v>
      </c>
      <c r="K20" s="197">
        <f>IF(J20=0,0,(IF(I20/J20&gt;1,1,I20/J20)))</f>
        <v>1</v>
      </c>
      <c r="L20" s="166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</row>
    <row r="21" spans="1:39" ht="22.5" customHeight="1">
      <c r="A21" s="192">
        <f t="shared" si="0"/>
        <v>12</v>
      </c>
      <c r="B21" s="193" t="s">
        <v>221</v>
      </c>
      <c r="C21" s="193" t="s">
        <v>234</v>
      </c>
      <c r="D21" s="194" t="s">
        <v>239</v>
      </c>
      <c r="E21" s="195">
        <v>6632</v>
      </c>
      <c r="F21" s="187">
        <v>0</v>
      </c>
      <c r="G21" s="187">
        <v>0</v>
      </c>
      <c r="H21" s="187">
        <v>4.292</v>
      </c>
      <c r="I21" s="188">
        <f t="shared" si="1"/>
        <v>4.292</v>
      </c>
      <c r="J21" s="196">
        <v>4.292</v>
      </c>
      <c r="K21" s="197">
        <f t="shared" si="2"/>
        <v>1</v>
      </c>
      <c r="L21" s="16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</row>
    <row r="22" spans="1:39" ht="22.5" customHeight="1">
      <c r="A22" s="192">
        <f t="shared" si="0"/>
        <v>13</v>
      </c>
      <c r="B22" s="193" t="s">
        <v>221</v>
      </c>
      <c r="C22" s="193" t="s">
        <v>223</v>
      </c>
      <c r="D22" s="194" t="s">
        <v>240</v>
      </c>
      <c r="E22" s="195">
        <v>7634</v>
      </c>
      <c r="F22" s="187">
        <v>0</v>
      </c>
      <c r="G22" s="201">
        <v>0</v>
      </c>
      <c r="H22" s="187">
        <v>0</v>
      </c>
      <c r="I22" s="188">
        <v>0</v>
      </c>
      <c r="J22" s="196">
        <v>0</v>
      </c>
      <c r="K22" s="197">
        <f t="shared" si="2"/>
        <v>0</v>
      </c>
      <c r="L22" s="166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</row>
    <row r="23" spans="1:39" ht="22.5" customHeight="1">
      <c r="A23" s="192">
        <f t="shared" si="0"/>
        <v>14</v>
      </c>
      <c r="B23" s="193" t="s">
        <v>221</v>
      </c>
      <c r="C23" s="193" t="s">
        <v>231</v>
      </c>
      <c r="D23" s="194" t="s">
        <v>241</v>
      </c>
      <c r="E23" s="195">
        <v>3940</v>
      </c>
      <c r="F23" s="187">
        <v>0</v>
      </c>
      <c r="G23" s="187">
        <v>2.367</v>
      </c>
      <c r="H23" s="187">
        <v>0</v>
      </c>
      <c r="I23" s="188">
        <f t="shared" si="1"/>
        <v>2.367</v>
      </c>
      <c r="J23" s="196">
        <v>2.367</v>
      </c>
      <c r="K23" s="197">
        <f t="shared" si="2"/>
        <v>1</v>
      </c>
      <c r="L23" s="166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</row>
    <row r="24" spans="1:39" ht="22.5" customHeight="1">
      <c r="A24" s="192">
        <f t="shared" si="0"/>
        <v>15</v>
      </c>
      <c r="B24" s="193" t="s">
        <v>9</v>
      </c>
      <c r="C24" s="193" t="s">
        <v>85</v>
      </c>
      <c r="D24" s="194" t="s">
        <v>255</v>
      </c>
      <c r="E24" s="195">
        <v>1176</v>
      </c>
      <c r="F24" s="202">
        <v>8.191</v>
      </c>
      <c r="G24" s="202">
        <v>0.673</v>
      </c>
      <c r="H24" s="202">
        <v>0.069</v>
      </c>
      <c r="I24" s="188">
        <f t="shared" si="1"/>
        <v>8.933000000000002</v>
      </c>
      <c r="J24" s="203">
        <v>1.176</v>
      </c>
      <c r="K24" s="197">
        <f t="shared" si="2"/>
        <v>1</v>
      </c>
      <c r="L24" s="166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</row>
    <row r="25" spans="1:39" ht="22.5" customHeight="1">
      <c r="A25" s="192">
        <f t="shared" si="0"/>
        <v>16</v>
      </c>
      <c r="B25" s="193" t="s">
        <v>220</v>
      </c>
      <c r="C25" s="193" t="s">
        <v>68</v>
      </c>
      <c r="D25" s="194" t="s">
        <v>236</v>
      </c>
      <c r="E25" s="195">
        <v>500</v>
      </c>
      <c r="F25" s="202">
        <v>22.27</v>
      </c>
      <c r="G25" s="202">
        <v>0</v>
      </c>
      <c r="H25" s="202">
        <v>0.3</v>
      </c>
      <c r="I25" s="188">
        <f t="shared" si="1"/>
        <v>22.57</v>
      </c>
      <c r="J25" s="196">
        <v>1.1</v>
      </c>
      <c r="K25" s="197">
        <f t="shared" si="2"/>
        <v>1</v>
      </c>
      <c r="L25" s="166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</row>
    <row r="26" spans="1:39" ht="22.5" customHeight="1">
      <c r="A26" s="192">
        <f t="shared" si="0"/>
        <v>17</v>
      </c>
      <c r="B26" s="193" t="s">
        <v>8</v>
      </c>
      <c r="C26" s="193" t="s">
        <v>86</v>
      </c>
      <c r="D26" s="194" t="s">
        <v>256</v>
      </c>
      <c r="E26" s="195">
        <v>1330</v>
      </c>
      <c r="F26" s="202">
        <v>0.849</v>
      </c>
      <c r="G26" s="202">
        <v>1.771</v>
      </c>
      <c r="H26" s="202">
        <v>0</v>
      </c>
      <c r="I26" s="188">
        <f t="shared" si="1"/>
        <v>2.62</v>
      </c>
      <c r="J26" s="196">
        <v>1.3</v>
      </c>
      <c r="K26" s="197">
        <f t="shared" si="2"/>
        <v>1</v>
      </c>
      <c r="L26" s="166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</row>
    <row r="27" spans="1:39" ht="22.5" customHeight="1">
      <c r="A27" s="192">
        <f t="shared" si="0"/>
        <v>18</v>
      </c>
      <c r="B27" s="193" t="s">
        <v>8</v>
      </c>
      <c r="C27" s="193" t="s">
        <v>157</v>
      </c>
      <c r="D27" s="200" t="s">
        <v>257</v>
      </c>
      <c r="E27" s="195">
        <v>2388</v>
      </c>
      <c r="F27" s="202">
        <v>14.927</v>
      </c>
      <c r="G27" s="202">
        <v>0</v>
      </c>
      <c r="H27" s="202">
        <v>3.586</v>
      </c>
      <c r="I27" s="188">
        <f t="shared" si="1"/>
        <v>18.512999999999998</v>
      </c>
      <c r="J27" s="196">
        <v>3.586</v>
      </c>
      <c r="K27" s="197">
        <f>IF(J27=0,0,(IF(I27/J27&gt;1,1,I27/J27)))</f>
        <v>1</v>
      </c>
      <c r="L27" s="166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</row>
    <row r="28" spans="1:39" ht="22.5" customHeight="1">
      <c r="A28" s="192">
        <f t="shared" si="0"/>
        <v>19</v>
      </c>
      <c r="B28" s="193" t="s">
        <v>8</v>
      </c>
      <c r="C28" s="193" t="s">
        <v>156</v>
      </c>
      <c r="D28" s="200" t="s">
        <v>258</v>
      </c>
      <c r="E28" s="195">
        <v>1521</v>
      </c>
      <c r="F28" s="202">
        <v>0.199</v>
      </c>
      <c r="G28" s="202">
        <v>0</v>
      </c>
      <c r="H28" s="202">
        <v>1.589</v>
      </c>
      <c r="I28" s="188">
        <f t="shared" si="1"/>
        <v>1.788</v>
      </c>
      <c r="J28" s="196">
        <v>1.589</v>
      </c>
      <c r="K28" s="197">
        <f t="shared" si="2"/>
        <v>1</v>
      </c>
      <c r="L28" s="166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</row>
    <row r="29" spans="1:39" ht="22.5" customHeight="1">
      <c r="A29" s="192">
        <f t="shared" si="0"/>
        <v>20</v>
      </c>
      <c r="B29" s="193" t="s">
        <v>7</v>
      </c>
      <c r="C29" s="193" t="s">
        <v>178</v>
      </c>
      <c r="D29" s="194" t="s">
        <v>250</v>
      </c>
      <c r="E29" s="195">
        <v>2049</v>
      </c>
      <c r="F29" s="202">
        <v>13.674</v>
      </c>
      <c r="G29" s="202">
        <v>0.05</v>
      </c>
      <c r="H29" s="202">
        <v>4.232</v>
      </c>
      <c r="I29" s="188">
        <f t="shared" si="1"/>
        <v>17.956</v>
      </c>
      <c r="J29" s="196">
        <v>2.3</v>
      </c>
      <c r="K29" s="197">
        <f t="shared" si="2"/>
        <v>1</v>
      </c>
      <c r="L29" s="166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</row>
    <row r="30" spans="1:39" ht="22.5" customHeight="1">
      <c r="A30" s="192">
        <f t="shared" si="0"/>
        <v>21</v>
      </c>
      <c r="B30" s="193" t="s">
        <v>7</v>
      </c>
      <c r="C30" s="193" t="s">
        <v>69</v>
      </c>
      <c r="D30" s="194" t="s">
        <v>252</v>
      </c>
      <c r="E30" s="195">
        <v>415</v>
      </c>
      <c r="F30" s="204">
        <v>3.223</v>
      </c>
      <c r="G30" s="202">
        <v>1.941</v>
      </c>
      <c r="H30" s="202">
        <v>0.562</v>
      </c>
      <c r="I30" s="188">
        <f t="shared" si="1"/>
        <v>5.726</v>
      </c>
      <c r="J30" s="196">
        <v>0.562</v>
      </c>
      <c r="K30" s="197">
        <f t="shared" si="2"/>
        <v>1</v>
      </c>
      <c r="L30" s="166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</row>
    <row r="31" spans="1:39" ht="22.5" customHeight="1">
      <c r="A31" s="192">
        <f t="shared" si="0"/>
        <v>22</v>
      </c>
      <c r="B31" s="193" t="s">
        <v>184</v>
      </c>
      <c r="C31" s="193" t="s">
        <v>179</v>
      </c>
      <c r="D31" s="194" t="s">
        <v>239</v>
      </c>
      <c r="E31" s="195">
        <v>1870</v>
      </c>
      <c r="F31" s="202">
        <v>37.683</v>
      </c>
      <c r="G31" s="202">
        <v>1.011</v>
      </c>
      <c r="H31" s="202">
        <v>0.578</v>
      </c>
      <c r="I31" s="188">
        <f t="shared" si="1"/>
        <v>39.272000000000006</v>
      </c>
      <c r="J31" s="196">
        <v>0.978</v>
      </c>
      <c r="K31" s="197">
        <f t="shared" si="2"/>
        <v>1</v>
      </c>
      <c r="L31" s="166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</row>
    <row r="32" spans="1:39" ht="22.5" customHeight="1">
      <c r="A32" s="192">
        <f t="shared" si="0"/>
        <v>23</v>
      </c>
      <c r="B32" s="193" t="s">
        <v>184</v>
      </c>
      <c r="C32" s="193" t="s">
        <v>180</v>
      </c>
      <c r="D32" s="194" t="s">
        <v>259</v>
      </c>
      <c r="E32" s="195">
        <v>600</v>
      </c>
      <c r="F32" s="202">
        <v>9.071</v>
      </c>
      <c r="G32" s="202">
        <v>0</v>
      </c>
      <c r="H32" s="202">
        <v>0.358</v>
      </c>
      <c r="I32" s="188">
        <f t="shared" si="1"/>
        <v>9.429</v>
      </c>
      <c r="J32" s="196">
        <v>0.372</v>
      </c>
      <c r="K32" s="197">
        <f>IF(J32=0,0,(IF(I32/J32&gt;1,1,I32/J32)))</f>
        <v>1</v>
      </c>
      <c r="L32" s="166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</row>
    <row r="33" spans="1:39" ht="22.5" customHeight="1">
      <c r="A33" s="192">
        <f t="shared" si="0"/>
        <v>24</v>
      </c>
      <c r="B33" s="193" t="s">
        <v>186</v>
      </c>
      <c r="C33" s="193" t="s">
        <v>193</v>
      </c>
      <c r="D33" s="194" t="s">
        <v>260</v>
      </c>
      <c r="E33" s="195">
        <v>749</v>
      </c>
      <c r="F33" s="202">
        <v>18.72</v>
      </c>
      <c r="G33" s="202">
        <v>0.838</v>
      </c>
      <c r="H33" s="202">
        <v>0</v>
      </c>
      <c r="I33" s="188">
        <f t="shared" si="1"/>
        <v>19.558</v>
      </c>
      <c r="J33" s="196">
        <v>0.299</v>
      </c>
      <c r="K33" s="197">
        <f t="shared" si="2"/>
        <v>1</v>
      </c>
      <c r="L33" s="16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</row>
    <row r="34" spans="1:39" ht="22.5" customHeight="1">
      <c r="A34" s="192">
        <f t="shared" si="0"/>
        <v>25</v>
      </c>
      <c r="B34" s="193" t="s">
        <v>185</v>
      </c>
      <c r="C34" s="193" t="s">
        <v>210</v>
      </c>
      <c r="D34" s="200" t="s">
        <v>261</v>
      </c>
      <c r="E34" s="195">
        <v>1704</v>
      </c>
      <c r="F34" s="202">
        <v>0</v>
      </c>
      <c r="G34" s="202">
        <v>1.377</v>
      </c>
      <c r="H34" s="202">
        <v>0</v>
      </c>
      <c r="I34" s="188">
        <f t="shared" si="1"/>
        <v>1.377</v>
      </c>
      <c r="J34" s="196">
        <v>1.377</v>
      </c>
      <c r="K34" s="197">
        <f t="shared" si="2"/>
        <v>1</v>
      </c>
      <c r="L34" s="166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</row>
    <row r="35" spans="1:39" ht="22.5" customHeight="1">
      <c r="A35" s="192">
        <f t="shared" si="0"/>
        <v>26</v>
      </c>
      <c r="B35" s="193" t="s">
        <v>185</v>
      </c>
      <c r="C35" s="193" t="s">
        <v>181</v>
      </c>
      <c r="D35" s="194" t="s">
        <v>262</v>
      </c>
      <c r="E35" s="195">
        <v>824</v>
      </c>
      <c r="F35" s="205">
        <v>1.615</v>
      </c>
      <c r="G35" s="202">
        <v>0.458</v>
      </c>
      <c r="H35" s="202">
        <v>0</v>
      </c>
      <c r="I35" s="188">
        <f t="shared" si="1"/>
        <v>2.073</v>
      </c>
      <c r="J35" s="196">
        <v>0.184</v>
      </c>
      <c r="K35" s="197">
        <f t="shared" si="2"/>
        <v>1</v>
      </c>
      <c r="L35" s="166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</row>
    <row r="36" spans="1:39" ht="22.5" customHeight="1">
      <c r="A36" s="192">
        <f t="shared" si="0"/>
        <v>27</v>
      </c>
      <c r="B36" s="193" t="s">
        <v>185</v>
      </c>
      <c r="C36" s="193" t="s">
        <v>182</v>
      </c>
      <c r="D36" s="194" t="s">
        <v>263</v>
      </c>
      <c r="E36" s="195">
        <v>290</v>
      </c>
      <c r="F36" s="202">
        <v>1.942</v>
      </c>
      <c r="G36" s="204">
        <v>0.305</v>
      </c>
      <c r="H36" s="202">
        <v>0</v>
      </c>
      <c r="I36" s="188">
        <f t="shared" si="1"/>
        <v>2.247</v>
      </c>
      <c r="J36" s="203">
        <v>0.305</v>
      </c>
      <c r="K36" s="197">
        <f t="shared" si="2"/>
        <v>1</v>
      </c>
      <c r="L36" s="16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</row>
    <row r="37" spans="1:39" ht="22.5" customHeight="1">
      <c r="A37" s="192">
        <f t="shared" si="0"/>
        <v>28</v>
      </c>
      <c r="B37" s="193" t="s">
        <v>185</v>
      </c>
      <c r="C37" s="193" t="s">
        <v>31</v>
      </c>
      <c r="D37" s="194" t="s">
        <v>264</v>
      </c>
      <c r="E37" s="195">
        <v>210</v>
      </c>
      <c r="F37" s="202">
        <v>1.847</v>
      </c>
      <c r="G37" s="202">
        <v>0.321</v>
      </c>
      <c r="H37" s="202">
        <v>0</v>
      </c>
      <c r="I37" s="188">
        <f t="shared" si="1"/>
        <v>2.168</v>
      </c>
      <c r="J37" s="196">
        <v>0.321</v>
      </c>
      <c r="K37" s="197">
        <f t="shared" si="2"/>
        <v>1</v>
      </c>
      <c r="L37" s="166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</row>
    <row r="38" spans="1:39" ht="22.5" customHeight="1">
      <c r="A38" s="192">
        <f t="shared" si="0"/>
        <v>29</v>
      </c>
      <c r="B38" s="193" t="s">
        <v>187</v>
      </c>
      <c r="C38" s="193" t="s">
        <v>188</v>
      </c>
      <c r="D38" s="194" t="s">
        <v>265</v>
      </c>
      <c r="E38" s="195">
        <v>236</v>
      </c>
      <c r="F38" s="202">
        <v>3.145</v>
      </c>
      <c r="G38" s="202">
        <v>0.28</v>
      </c>
      <c r="H38" s="202">
        <v>0</v>
      </c>
      <c r="I38" s="188">
        <f t="shared" si="1"/>
        <v>3.425</v>
      </c>
      <c r="J38" s="203">
        <v>0.28</v>
      </c>
      <c r="K38" s="197">
        <f t="shared" si="2"/>
        <v>1</v>
      </c>
      <c r="L38" s="166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</row>
    <row r="39" spans="1:39" ht="22.5" customHeight="1">
      <c r="A39" s="192">
        <f t="shared" si="0"/>
        <v>30</v>
      </c>
      <c r="B39" s="193" t="s">
        <v>189</v>
      </c>
      <c r="C39" s="193" t="s">
        <v>190</v>
      </c>
      <c r="D39" s="206" t="s">
        <v>266</v>
      </c>
      <c r="E39" s="199">
        <v>1026</v>
      </c>
      <c r="F39" s="202">
        <v>0</v>
      </c>
      <c r="G39" s="202"/>
      <c r="H39" s="202">
        <v>0.877</v>
      </c>
      <c r="I39" s="188">
        <f t="shared" si="1"/>
        <v>0.877</v>
      </c>
      <c r="J39" s="196">
        <v>0.877</v>
      </c>
      <c r="K39" s="197">
        <f>IF(J39=0,0,(IF(I39/J39&gt;1,1,I39/J39)))</f>
        <v>1</v>
      </c>
      <c r="L39" s="166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</row>
    <row r="40" spans="1:39" ht="22.5" customHeight="1" thickBot="1">
      <c r="A40" s="207"/>
      <c r="B40" s="354" t="s">
        <v>129</v>
      </c>
      <c r="C40" s="354"/>
      <c r="D40" s="208"/>
      <c r="E40" s="209">
        <f aca="true" t="shared" si="3" ref="E40:J40">SUM(E10:E39)</f>
        <v>115703</v>
      </c>
      <c r="F40" s="210">
        <f t="shared" si="3"/>
        <v>574.2500000000001</v>
      </c>
      <c r="G40" s="210">
        <f t="shared" si="3"/>
        <v>48.217</v>
      </c>
      <c r="H40" s="210">
        <f t="shared" si="3"/>
        <v>46.198</v>
      </c>
      <c r="I40" s="188">
        <f t="shared" si="1"/>
        <v>668.6650000000001</v>
      </c>
      <c r="J40" s="210">
        <f t="shared" si="3"/>
        <v>323.85100000000006</v>
      </c>
      <c r="K40" s="211">
        <f t="shared" si="2"/>
        <v>1</v>
      </c>
      <c r="L40" s="166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</row>
    <row r="41" spans="1:39" ht="22.5" customHeight="1" thickBot="1">
      <c r="A41" s="212" t="s">
        <v>75</v>
      </c>
      <c r="B41" s="358" t="s">
        <v>76</v>
      </c>
      <c r="C41" s="358"/>
      <c r="D41" s="213"/>
      <c r="E41" s="214">
        <f>SUM(E11:E40)</f>
        <v>228366</v>
      </c>
      <c r="F41" s="352"/>
      <c r="G41" s="353"/>
      <c r="H41" s="353"/>
      <c r="I41" s="353"/>
      <c r="J41" s="353"/>
      <c r="K41" s="215"/>
      <c r="L41" s="16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</row>
    <row r="42" spans="1:39" ht="22.5" customHeight="1">
      <c r="A42" s="183">
        <v>1</v>
      </c>
      <c r="B42" s="184" t="s">
        <v>9</v>
      </c>
      <c r="C42" s="184" t="s">
        <v>87</v>
      </c>
      <c r="D42" s="216" t="s">
        <v>267</v>
      </c>
      <c r="E42" s="217">
        <v>4353</v>
      </c>
      <c r="F42" s="218">
        <v>37.15</v>
      </c>
      <c r="G42" s="218">
        <v>3.017</v>
      </c>
      <c r="H42" s="218">
        <v>2.2</v>
      </c>
      <c r="I42" s="202">
        <f aca="true" t="shared" si="4" ref="I42:I52">+H42+G42+F42</f>
        <v>42.367</v>
      </c>
      <c r="J42" s="219">
        <v>5.227</v>
      </c>
      <c r="K42" s="220">
        <f>IF(J42=0,0,(IF(I42/J42&gt;1,1,I42/J42)))</f>
        <v>1</v>
      </c>
      <c r="L42" s="168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82" t="s">
        <v>355</v>
      </c>
      <c r="AK42" s="137"/>
      <c r="AL42" s="137"/>
      <c r="AM42" s="137"/>
    </row>
    <row r="43" spans="1:39" ht="22.5" customHeight="1">
      <c r="A43" s="192">
        <f>+A42+1</f>
        <v>2</v>
      </c>
      <c r="B43" s="193" t="s">
        <v>10</v>
      </c>
      <c r="C43" s="193" t="s">
        <v>11</v>
      </c>
      <c r="D43" s="194" t="s">
        <v>268</v>
      </c>
      <c r="E43" s="221">
        <v>8861</v>
      </c>
      <c r="F43" s="202">
        <v>38.934</v>
      </c>
      <c r="G43" s="202">
        <v>4.232</v>
      </c>
      <c r="H43" s="202">
        <v>5.122</v>
      </c>
      <c r="I43" s="202">
        <f t="shared" si="4"/>
        <v>48.288</v>
      </c>
      <c r="J43" s="222">
        <v>9.354</v>
      </c>
      <c r="K43" s="223">
        <f>IF(J43=0,0,(IF(I43/J43&gt;1,1,I43/J43)))</f>
        <v>1</v>
      </c>
      <c r="L43" s="168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</row>
    <row r="44" spans="1:39" ht="22.5" customHeight="1">
      <c r="A44" s="192">
        <v>3</v>
      </c>
      <c r="B44" s="193"/>
      <c r="C44" s="193" t="s">
        <v>88</v>
      </c>
      <c r="D44" s="194" t="s">
        <v>269</v>
      </c>
      <c r="E44" s="224">
        <v>1108</v>
      </c>
      <c r="F44" s="202">
        <v>4.406</v>
      </c>
      <c r="G44" s="202">
        <v>0.462</v>
      </c>
      <c r="H44" s="202">
        <v>0.906</v>
      </c>
      <c r="I44" s="202">
        <f t="shared" si="4"/>
        <v>5.774</v>
      </c>
      <c r="J44" s="222">
        <v>1.368</v>
      </c>
      <c r="K44" s="223">
        <f aca="true" t="shared" si="5" ref="K44:K52">IF(J44=0,0,(IF(I44/J44&gt;1,1,I44/J44)))</f>
        <v>1</v>
      </c>
      <c r="L44" s="168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</row>
    <row r="45" spans="1:39" ht="22.5" customHeight="1">
      <c r="A45" s="192">
        <v>4</v>
      </c>
      <c r="B45" s="193"/>
      <c r="C45" s="193" t="s">
        <v>89</v>
      </c>
      <c r="D45" s="194" t="s">
        <v>270</v>
      </c>
      <c r="E45" s="224">
        <v>2577</v>
      </c>
      <c r="F45" s="202">
        <v>4.098</v>
      </c>
      <c r="G45" s="202">
        <v>2.693</v>
      </c>
      <c r="H45" s="202">
        <v>0.217</v>
      </c>
      <c r="I45" s="202">
        <f t="shared" si="4"/>
        <v>7.008</v>
      </c>
      <c r="J45" s="222">
        <v>2.91</v>
      </c>
      <c r="K45" s="223">
        <f t="shared" si="5"/>
        <v>1</v>
      </c>
      <c r="L45" s="168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</row>
    <row r="46" spans="1:39" ht="22.5" customHeight="1">
      <c r="A46" s="192">
        <v>5</v>
      </c>
      <c r="B46" s="193" t="s">
        <v>90</v>
      </c>
      <c r="C46" s="193" t="s">
        <v>139</v>
      </c>
      <c r="D46" s="194" t="s">
        <v>271</v>
      </c>
      <c r="E46" s="224">
        <v>464</v>
      </c>
      <c r="F46" s="202">
        <v>0</v>
      </c>
      <c r="G46" s="202">
        <v>0</v>
      </c>
      <c r="H46" s="202">
        <v>0.3</v>
      </c>
      <c r="I46" s="202">
        <f t="shared" si="4"/>
        <v>0.3</v>
      </c>
      <c r="J46" s="222">
        <v>0.3</v>
      </c>
      <c r="K46" s="223">
        <f t="shared" si="5"/>
        <v>1</v>
      </c>
      <c r="L46" s="168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22.5" customHeight="1">
      <c r="A47" s="192">
        <v>6</v>
      </c>
      <c r="B47" s="193"/>
      <c r="C47" s="193" t="s">
        <v>91</v>
      </c>
      <c r="D47" s="194" t="s">
        <v>272</v>
      </c>
      <c r="E47" s="224">
        <v>1060</v>
      </c>
      <c r="F47" s="202">
        <v>1.263</v>
      </c>
      <c r="G47" s="202">
        <v>0.674</v>
      </c>
      <c r="H47" s="202">
        <v>0.054</v>
      </c>
      <c r="I47" s="202">
        <f t="shared" si="4"/>
        <v>1.991</v>
      </c>
      <c r="J47" s="222">
        <v>0.728</v>
      </c>
      <c r="K47" s="223">
        <f t="shared" si="5"/>
        <v>1</v>
      </c>
      <c r="L47" s="168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22.5" customHeight="1">
      <c r="A48" s="192">
        <v>7</v>
      </c>
      <c r="B48" s="193" t="s">
        <v>18</v>
      </c>
      <c r="C48" s="193" t="s">
        <v>92</v>
      </c>
      <c r="D48" s="194" t="s">
        <v>273</v>
      </c>
      <c r="E48" s="224">
        <v>4053</v>
      </c>
      <c r="F48" s="202">
        <v>1.287</v>
      </c>
      <c r="G48" s="202">
        <v>0</v>
      </c>
      <c r="H48" s="202">
        <v>2.143</v>
      </c>
      <c r="I48" s="202">
        <f t="shared" si="4"/>
        <v>3.4299999999999997</v>
      </c>
      <c r="J48" s="222">
        <v>2.143</v>
      </c>
      <c r="K48" s="223">
        <f t="shared" si="5"/>
        <v>1</v>
      </c>
      <c r="L48" s="168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</row>
    <row r="49" spans="1:39" ht="22.5" customHeight="1">
      <c r="A49" s="192">
        <v>8</v>
      </c>
      <c r="B49" s="193"/>
      <c r="C49" s="193" t="s">
        <v>93</v>
      </c>
      <c r="D49" s="194" t="s">
        <v>274</v>
      </c>
      <c r="E49" s="224">
        <v>18740</v>
      </c>
      <c r="F49" s="202">
        <v>18.373</v>
      </c>
      <c r="G49" s="202">
        <v>5.944</v>
      </c>
      <c r="H49" s="202">
        <v>3.719</v>
      </c>
      <c r="I49" s="202">
        <f t="shared" si="4"/>
        <v>28.036</v>
      </c>
      <c r="J49" s="222">
        <v>9.663</v>
      </c>
      <c r="K49" s="223">
        <f t="shared" si="5"/>
        <v>1</v>
      </c>
      <c r="L49" s="168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</row>
    <row r="50" spans="1:39" ht="22.5" customHeight="1">
      <c r="A50" s="192">
        <v>9</v>
      </c>
      <c r="B50" s="193" t="s">
        <v>12</v>
      </c>
      <c r="C50" s="193" t="s">
        <v>140</v>
      </c>
      <c r="D50" s="194" t="s">
        <v>275</v>
      </c>
      <c r="E50" s="224">
        <v>2335</v>
      </c>
      <c r="F50" s="202">
        <v>0</v>
      </c>
      <c r="G50" s="225">
        <v>1.928</v>
      </c>
      <c r="H50" s="202">
        <v>0</v>
      </c>
      <c r="I50" s="202">
        <f t="shared" si="4"/>
        <v>1.928</v>
      </c>
      <c r="J50" s="222">
        <v>1.928</v>
      </c>
      <c r="K50" s="223">
        <f t="shared" si="5"/>
        <v>1</v>
      </c>
      <c r="L50" s="168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</row>
    <row r="51" spans="1:39" ht="22.5" customHeight="1">
      <c r="A51" s="192">
        <v>10</v>
      </c>
      <c r="B51" s="193"/>
      <c r="C51" s="193" t="s">
        <v>149</v>
      </c>
      <c r="D51" s="200" t="s">
        <v>276</v>
      </c>
      <c r="E51" s="224">
        <v>1060</v>
      </c>
      <c r="F51" s="202">
        <v>0.361</v>
      </c>
      <c r="G51" s="202">
        <v>0</v>
      </c>
      <c r="H51" s="202">
        <v>0.26</v>
      </c>
      <c r="I51" s="202">
        <f t="shared" si="4"/>
        <v>0.621</v>
      </c>
      <c r="J51" s="222">
        <v>0.26</v>
      </c>
      <c r="K51" s="223">
        <f t="shared" si="5"/>
        <v>1</v>
      </c>
      <c r="L51" s="168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</row>
    <row r="52" spans="1:39" ht="22.5" customHeight="1">
      <c r="A52" s="192">
        <v>11</v>
      </c>
      <c r="B52" s="193" t="s">
        <v>14</v>
      </c>
      <c r="C52" s="193" t="s">
        <v>147</v>
      </c>
      <c r="D52" s="194" t="s">
        <v>277</v>
      </c>
      <c r="E52" s="226" t="s">
        <v>148</v>
      </c>
      <c r="F52" s="202">
        <v>1.028</v>
      </c>
      <c r="G52" s="202">
        <v>12.5</v>
      </c>
      <c r="H52" s="202">
        <v>1.646</v>
      </c>
      <c r="I52" s="202">
        <f t="shared" si="4"/>
        <v>15.174000000000001</v>
      </c>
      <c r="J52" s="222">
        <v>14.146</v>
      </c>
      <c r="K52" s="223">
        <f t="shared" si="5"/>
        <v>1</v>
      </c>
      <c r="L52" s="168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</row>
    <row r="53" spans="1:39" ht="22.5" customHeight="1" thickBot="1">
      <c r="A53" s="207" t="s">
        <v>339</v>
      </c>
      <c r="B53" s="355" t="s">
        <v>130</v>
      </c>
      <c r="C53" s="355"/>
      <c r="D53" s="227"/>
      <c r="E53" s="224">
        <f>SUM(E42:E52)</f>
        <v>44611</v>
      </c>
      <c r="F53" s="210">
        <f>SUM(F42:F52)</f>
        <v>106.90000000000003</v>
      </c>
      <c r="G53" s="210">
        <f>SUM(G42:G52)</f>
        <v>31.45</v>
      </c>
      <c r="H53" s="210">
        <f>SUM(H42:H52)</f>
        <v>16.567</v>
      </c>
      <c r="I53" s="210">
        <f>SUM(F53+G53+H53)</f>
        <v>154.91700000000003</v>
      </c>
      <c r="J53" s="228">
        <f>SUM(J42:J52)</f>
        <v>48.027</v>
      </c>
      <c r="K53" s="229">
        <f>IF(J53=0,0,(IF(I53/J53&gt;1,1,I53/J53)))</f>
        <v>1</v>
      </c>
      <c r="L53" s="168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</row>
    <row r="54" spans="1:39" ht="22.5" customHeight="1" thickBot="1">
      <c r="A54" s="230" t="s">
        <v>77</v>
      </c>
      <c r="B54" s="347" t="s">
        <v>78</v>
      </c>
      <c r="C54" s="347"/>
      <c r="D54" s="213"/>
      <c r="E54" s="231"/>
      <c r="F54" s="232"/>
      <c r="G54" s="233"/>
      <c r="H54" s="233"/>
      <c r="I54" s="233"/>
      <c r="J54" s="233"/>
      <c r="K54" s="215"/>
      <c r="L54" s="16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</row>
    <row r="55" spans="1:39" ht="22.5" customHeight="1">
      <c r="A55" s="183">
        <v>1</v>
      </c>
      <c r="B55" s="184" t="s">
        <v>13</v>
      </c>
      <c r="C55" s="184" t="s">
        <v>163</v>
      </c>
      <c r="D55" s="216" t="s">
        <v>278</v>
      </c>
      <c r="E55" s="221">
        <v>1379</v>
      </c>
      <c r="F55" s="234">
        <v>5.38</v>
      </c>
      <c r="G55" s="234">
        <v>0</v>
      </c>
      <c r="H55" s="234">
        <v>0.4</v>
      </c>
      <c r="I55" s="235">
        <f>+H55+G55+F55</f>
        <v>5.78</v>
      </c>
      <c r="J55" s="234">
        <v>1.103</v>
      </c>
      <c r="K55" s="236">
        <f>IF(J55=0,0,(IF(I55/J55&gt;1,1,I55/J55)))</f>
        <v>1</v>
      </c>
      <c r="L55" s="159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82" t="s">
        <v>352</v>
      </c>
      <c r="AK55" s="137"/>
      <c r="AL55" s="137"/>
      <c r="AM55" s="137"/>
    </row>
    <row r="56" spans="1:39" ht="22.5" customHeight="1">
      <c r="A56" s="192">
        <v>2</v>
      </c>
      <c r="B56" s="193"/>
      <c r="C56" s="193" t="s">
        <v>143</v>
      </c>
      <c r="D56" s="194" t="s">
        <v>279</v>
      </c>
      <c r="E56" s="224">
        <v>989</v>
      </c>
      <c r="F56" s="237">
        <v>1.435</v>
      </c>
      <c r="G56" s="237">
        <v>0.464</v>
      </c>
      <c r="H56" s="237">
        <v>0</v>
      </c>
      <c r="I56" s="235">
        <f aca="true" t="shared" si="6" ref="I56:I69">+H56+G56+F56</f>
        <v>1.899</v>
      </c>
      <c r="J56" s="237">
        <v>0.791</v>
      </c>
      <c r="K56" s="238">
        <f>IF(J56=0,0,(IF(I56/J56&gt;1,1,I56/J56)))</f>
        <v>1</v>
      </c>
      <c r="L56" s="159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</row>
    <row r="57" spans="1:39" ht="22.5" customHeight="1">
      <c r="A57" s="192">
        <v>3</v>
      </c>
      <c r="B57" s="193" t="s">
        <v>14</v>
      </c>
      <c r="C57" s="193" t="s">
        <v>15</v>
      </c>
      <c r="D57" s="194" t="s">
        <v>280</v>
      </c>
      <c r="E57" s="224">
        <v>5137</v>
      </c>
      <c r="F57" s="237">
        <v>0</v>
      </c>
      <c r="G57" s="237">
        <v>1.502</v>
      </c>
      <c r="H57" s="237">
        <v>0.429</v>
      </c>
      <c r="I57" s="235">
        <f t="shared" si="6"/>
        <v>1.931</v>
      </c>
      <c r="J57" s="237">
        <v>4.109</v>
      </c>
      <c r="K57" s="238">
        <f>IF(J57=0,0,(IF(I57/J57&gt;1,1,I57/J57)))</f>
        <v>0.4699440253102945</v>
      </c>
      <c r="L57" s="159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</row>
    <row r="58" spans="1:39" ht="22.5" customHeight="1">
      <c r="A58" s="192">
        <v>4</v>
      </c>
      <c r="B58" s="193" t="s">
        <v>18</v>
      </c>
      <c r="C58" s="239" t="s">
        <v>337</v>
      </c>
      <c r="D58" s="194" t="s">
        <v>338</v>
      </c>
      <c r="E58" s="224">
        <v>9818</v>
      </c>
      <c r="F58" s="237">
        <v>0</v>
      </c>
      <c r="G58" s="237">
        <v>1.5</v>
      </c>
      <c r="H58" s="237">
        <v>0</v>
      </c>
      <c r="I58" s="235">
        <f t="shared" si="6"/>
        <v>1.5</v>
      </c>
      <c r="J58" s="237">
        <v>3.234</v>
      </c>
      <c r="K58" s="238">
        <f>IF(J58=0,0,(IF(I58/J58&gt;1,1,I58/J58)))</f>
        <v>0.46382189239332094</v>
      </c>
      <c r="L58" s="159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</row>
    <row r="59" spans="1:39" ht="22.5" customHeight="1">
      <c r="A59" s="192">
        <v>5</v>
      </c>
      <c r="B59" s="193" t="s">
        <v>20</v>
      </c>
      <c r="C59" s="193" t="s">
        <v>144</v>
      </c>
      <c r="D59" s="194" t="s">
        <v>281</v>
      </c>
      <c r="E59" s="224">
        <v>1590</v>
      </c>
      <c r="F59" s="237">
        <v>0</v>
      </c>
      <c r="G59" s="237">
        <v>1.694</v>
      </c>
      <c r="H59" s="237">
        <v>0</v>
      </c>
      <c r="I59" s="235">
        <f t="shared" si="6"/>
        <v>1.694</v>
      </c>
      <c r="J59" s="237">
        <v>1.272</v>
      </c>
      <c r="K59" s="238">
        <f aca="true" t="shared" si="7" ref="K59:K68">IF(J59=0,0,(IF(I59/J59&gt;1,1,I59/J59)))</f>
        <v>1</v>
      </c>
      <c r="L59" s="159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</row>
    <row r="60" spans="1:39" ht="22.5" customHeight="1">
      <c r="A60" s="192">
        <v>6</v>
      </c>
      <c r="B60" s="193" t="s">
        <v>24</v>
      </c>
      <c r="C60" s="240" t="s">
        <v>242</v>
      </c>
      <c r="D60" s="194" t="s">
        <v>282</v>
      </c>
      <c r="E60" s="224">
        <v>163</v>
      </c>
      <c r="F60" s="237">
        <v>0</v>
      </c>
      <c r="G60" s="237">
        <v>0.103</v>
      </c>
      <c r="H60" s="237">
        <v>0.133</v>
      </c>
      <c r="I60" s="235">
        <f t="shared" si="6"/>
        <v>0.236</v>
      </c>
      <c r="J60" s="237">
        <v>0.13</v>
      </c>
      <c r="K60" s="238">
        <f t="shared" si="7"/>
        <v>1</v>
      </c>
      <c r="L60" s="159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</row>
    <row r="61" spans="1:39" ht="22.5" customHeight="1">
      <c r="A61" s="192">
        <v>7</v>
      </c>
      <c r="B61" s="193" t="s">
        <v>22</v>
      </c>
      <c r="C61" s="193" t="s">
        <v>145</v>
      </c>
      <c r="D61" s="194" t="s">
        <v>283</v>
      </c>
      <c r="E61" s="224">
        <v>1302</v>
      </c>
      <c r="F61" s="237">
        <v>0.339</v>
      </c>
      <c r="G61" s="237">
        <v>0.499</v>
      </c>
      <c r="H61" s="237">
        <v>0.554</v>
      </c>
      <c r="I61" s="235">
        <f t="shared" si="6"/>
        <v>1.392</v>
      </c>
      <c r="J61" s="237">
        <v>1.041</v>
      </c>
      <c r="K61" s="238">
        <f t="shared" si="7"/>
        <v>1</v>
      </c>
      <c r="L61" s="159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</row>
    <row r="62" spans="1:39" ht="22.5" customHeight="1">
      <c r="A62" s="192">
        <v>8</v>
      </c>
      <c r="B62" s="193" t="s">
        <v>24</v>
      </c>
      <c r="C62" s="193" t="s">
        <v>25</v>
      </c>
      <c r="D62" s="194" t="s">
        <v>284</v>
      </c>
      <c r="E62" s="224">
        <v>2805</v>
      </c>
      <c r="F62" s="237">
        <v>1.9</v>
      </c>
      <c r="G62" s="237">
        <v>0</v>
      </c>
      <c r="H62" s="237">
        <v>0</v>
      </c>
      <c r="I62" s="235">
        <f t="shared" si="6"/>
        <v>1.9</v>
      </c>
      <c r="J62" s="237">
        <v>1.668</v>
      </c>
      <c r="K62" s="238">
        <f t="shared" si="7"/>
        <v>1</v>
      </c>
      <c r="L62" s="159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</row>
    <row r="63" spans="1:39" ht="22.5" customHeight="1">
      <c r="A63" s="192">
        <v>9</v>
      </c>
      <c r="B63" s="193"/>
      <c r="C63" s="193" t="s">
        <v>146</v>
      </c>
      <c r="D63" s="194" t="s">
        <v>285</v>
      </c>
      <c r="E63" s="224">
        <v>683</v>
      </c>
      <c r="F63" s="237">
        <v>0</v>
      </c>
      <c r="G63" s="237">
        <v>0</v>
      </c>
      <c r="H63" s="237">
        <v>0.654</v>
      </c>
      <c r="I63" s="235">
        <f t="shared" si="6"/>
        <v>0.654</v>
      </c>
      <c r="J63" s="237">
        <v>0.546</v>
      </c>
      <c r="K63" s="238">
        <f t="shared" si="7"/>
        <v>1</v>
      </c>
      <c r="L63" s="159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</row>
    <row r="64" spans="1:39" ht="22.5" customHeight="1">
      <c r="A64" s="192">
        <v>10</v>
      </c>
      <c r="B64" s="193" t="s">
        <v>26</v>
      </c>
      <c r="C64" s="193" t="s">
        <v>27</v>
      </c>
      <c r="D64" s="194" t="s">
        <v>286</v>
      </c>
      <c r="E64" s="224">
        <v>2617</v>
      </c>
      <c r="F64" s="237">
        <v>0</v>
      </c>
      <c r="G64" s="237">
        <v>0</v>
      </c>
      <c r="H64" s="237">
        <v>0</v>
      </c>
      <c r="I64" s="235">
        <f>F64+G64+H64</f>
        <v>0</v>
      </c>
      <c r="J64" s="237">
        <v>0</v>
      </c>
      <c r="K64" s="238">
        <f t="shared" si="7"/>
        <v>0</v>
      </c>
      <c r="L64" s="159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</row>
    <row r="65" spans="1:39" ht="22.5" customHeight="1">
      <c r="A65" s="192">
        <v>11</v>
      </c>
      <c r="B65" s="193"/>
      <c r="C65" s="193" t="s">
        <v>138</v>
      </c>
      <c r="D65" s="194" t="s">
        <v>287</v>
      </c>
      <c r="E65" s="224">
        <v>1536</v>
      </c>
      <c r="F65" s="237">
        <v>0</v>
      </c>
      <c r="G65" s="237">
        <v>0.649</v>
      </c>
      <c r="H65" s="237">
        <v>0.076</v>
      </c>
      <c r="I65" s="235">
        <f>F65+G65+H65</f>
        <v>0.725</v>
      </c>
      <c r="J65" s="237">
        <v>1.228</v>
      </c>
      <c r="K65" s="238">
        <f t="shared" si="7"/>
        <v>0.5903908794788274</v>
      </c>
      <c r="L65" s="159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</row>
    <row r="66" spans="1:39" ht="22.5" customHeight="1">
      <c r="A66" s="192">
        <v>12</v>
      </c>
      <c r="B66" s="193" t="s">
        <v>18</v>
      </c>
      <c r="C66" s="193" t="s">
        <v>353</v>
      </c>
      <c r="D66" s="194" t="s">
        <v>280</v>
      </c>
      <c r="E66" s="224">
        <v>7938</v>
      </c>
      <c r="F66" s="237">
        <v>28.253</v>
      </c>
      <c r="G66" s="237">
        <v>0</v>
      </c>
      <c r="H66" s="237">
        <v>1.5</v>
      </c>
      <c r="I66" s="235">
        <f t="shared" si="6"/>
        <v>29.753</v>
      </c>
      <c r="J66" s="237">
        <v>6.33</v>
      </c>
      <c r="K66" s="238">
        <f t="shared" si="7"/>
        <v>1</v>
      </c>
      <c r="L66" s="159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</row>
    <row r="67" spans="1:39" ht="22.5" customHeight="1">
      <c r="A67" s="192">
        <v>13</v>
      </c>
      <c r="B67" s="193"/>
      <c r="C67" s="193" t="s">
        <v>224</v>
      </c>
      <c r="D67" s="194" t="s">
        <v>280</v>
      </c>
      <c r="E67" s="224">
        <v>16055</v>
      </c>
      <c r="F67" s="237">
        <v>52</v>
      </c>
      <c r="G67" s="237">
        <v>0</v>
      </c>
      <c r="H67" s="237">
        <v>11.05</v>
      </c>
      <c r="I67" s="235">
        <f>F67+H67</f>
        <v>63.05</v>
      </c>
      <c r="J67" s="237">
        <v>12.884</v>
      </c>
      <c r="K67" s="238">
        <f t="shared" si="7"/>
        <v>1</v>
      </c>
      <c r="L67" s="159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</row>
    <row r="68" spans="1:39" ht="22.5" customHeight="1">
      <c r="A68" s="192">
        <v>14</v>
      </c>
      <c r="B68" s="193"/>
      <c r="C68" s="193" t="s">
        <v>225</v>
      </c>
      <c r="D68" s="194" t="s">
        <v>288</v>
      </c>
      <c r="E68" s="224">
        <v>37451</v>
      </c>
      <c r="F68" s="237">
        <v>171</v>
      </c>
      <c r="G68" s="237">
        <v>2.027</v>
      </c>
      <c r="H68" s="237">
        <v>10.158</v>
      </c>
      <c r="I68" s="235">
        <f t="shared" si="6"/>
        <v>183.185</v>
      </c>
      <c r="J68" s="237">
        <v>46.813</v>
      </c>
      <c r="K68" s="238">
        <f t="shared" si="7"/>
        <v>1</v>
      </c>
      <c r="L68" s="159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</row>
    <row r="69" spans="1:39" ht="22.5" customHeight="1" thickBot="1">
      <c r="A69" s="241"/>
      <c r="B69" s="346" t="s">
        <v>131</v>
      </c>
      <c r="C69" s="346"/>
      <c r="D69" s="242"/>
      <c r="E69" s="242">
        <f>SUM(E55:E68)</f>
        <v>89463</v>
      </c>
      <c r="F69" s="243">
        <f>SUM(F55:F68)</f>
        <v>260.307</v>
      </c>
      <c r="G69" s="244">
        <f>SUM(G55:G68)</f>
        <v>8.437999999999999</v>
      </c>
      <c r="H69" s="244">
        <f>SUM(H55:H68)</f>
        <v>24.954</v>
      </c>
      <c r="I69" s="245">
        <f t="shared" si="6"/>
        <v>293.699</v>
      </c>
      <c r="J69" s="244">
        <f>SUM(J55:J68)</f>
        <v>81.149</v>
      </c>
      <c r="K69" s="246">
        <f>IF((I69/J69)&gt;1,1,I69/J69)</f>
        <v>1</v>
      </c>
      <c r="L69" s="169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</row>
    <row r="70" spans="1:12" ht="24.75" customHeight="1">
      <c r="A70" s="247" t="s">
        <v>79</v>
      </c>
      <c r="B70" s="356" t="s">
        <v>80</v>
      </c>
      <c r="C70" s="356"/>
      <c r="D70" s="248"/>
      <c r="E70" s="249"/>
      <c r="F70" s="250"/>
      <c r="G70" s="251"/>
      <c r="H70" s="251"/>
      <c r="I70" s="252"/>
      <c r="J70" s="253" t="s">
        <v>2</v>
      </c>
      <c r="K70" s="254"/>
      <c r="L70" s="170"/>
    </row>
    <row r="71" spans="1:11" ht="24.75" customHeight="1">
      <c r="A71" s="192">
        <v>1</v>
      </c>
      <c r="B71" s="255" t="s">
        <v>136</v>
      </c>
      <c r="C71" s="256" t="s">
        <v>133</v>
      </c>
      <c r="D71" s="200" t="s">
        <v>290</v>
      </c>
      <c r="E71" s="249">
        <f>3030+7484+1888+439+1903+9717</f>
        <v>24461</v>
      </c>
      <c r="F71" s="202">
        <v>53</v>
      </c>
      <c r="G71" s="202">
        <v>13.12</v>
      </c>
      <c r="H71" s="202">
        <v>3.02</v>
      </c>
      <c r="I71" s="202">
        <f>F71+G71+H71</f>
        <v>69.14</v>
      </c>
      <c r="J71" s="257">
        <v>21</v>
      </c>
      <c r="K71" s="258">
        <f>IF(J71=0,0,(IF(I71/J71&gt;1,1,I71/J71)))</f>
        <v>1</v>
      </c>
    </row>
    <row r="72" spans="1:11" ht="24.75" customHeight="1">
      <c r="A72" s="192">
        <v>2</v>
      </c>
      <c r="B72" s="255" t="s">
        <v>29</v>
      </c>
      <c r="C72" s="193" t="s">
        <v>30</v>
      </c>
      <c r="D72" s="259" t="s">
        <v>291</v>
      </c>
      <c r="E72" s="249">
        <v>650</v>
      </c>
      <c r="F72" s="202">
        <v>1.768</v>
      </c>
      <c r="G72" s="202">
        <v>0.688</v>
      </c>
      <c r="H72" s="202">
        <v>0</v>
      </c>
      <c r="I72" s="202">
        <f aca="true" t="shared" si="8" ref="I72:I115">F72+G72+H72</f>
        <v>2.456</v>
      </c>
      <c r="J72" s="257">
        <v>0.456</v>
      </c>
      <c r="K72" s="258">
        <f aca="true" t="shared" si="9" ref="K72:K115">IF(J72=0,0,(IF(I72/J72&gt;1,1,I72/J72)))</f>
        <v>1</v>
      </c>
    </row>
    <row r="73" spans="1:11" ht="24.75" customHeight="1">
      <c r="A73" s="192">
        <v>3</v>
      </c>
      <c r="B73" s="255" t="s">
        <v>29</v>
      </c>
      <c r="C73" s="193" t="s">
        <v>99</v>
      </c>
      <c r="D73" s="259" t="s">
        <v>292</v>
      </c>
      <c r="E73" s="249">
        <v>1191</v>
      </c>
      <c r="F73" s="202">
        <v>0</v>
      </c>
      <c r="G73" s="202">
        <v>1.124</v>
      </c>
      <c r="H73" s="202">
        <v>0</v>
      </c>
      <c r="I73" s="202">
        <f t="shared" si="8"/>
        <v>1.124</v>
      </c>
      <c r="J73" s="257">
        <v>0.95</v>
      </c>
      <c r="K73" s="258">
        <f t="shared" si="9"/>
        <v>1</v>
      </c>
    </row>
    <row r="74" spans="1:11" ht="24.75" customHeight="1">
      <c r="A74" s="192">
        <f aca="true" t="shared" si="10" ref="A74:A114">+A73+1</f>
        <v>4</v>
      </c>
      <c r="B74" s="255" t="s">
        <v>29</v>
      </c>
      <c r="C74" s="193" t="s">
        <v>100</v>
      </c>
      <c r="D74" s="259" t="s">
        <v>293</v>
      </c>
      <c r="E74" s="249">
        <v>1100</v>
      </c>
      <c r="F74" s="202">
        <v>2.033</v>
      </c>
      <c r="G74" s="202">
        <v>0.885</v>
      </c>
      <c r="H74" s="202">
        <v>0</v>
      </c>
      <c r="I74" s="202">
        <f t="shared" si="8"/>
        <v>2.918</v>
      </c>
      <c r="J74" s="257">
        <v>0.88</v>
      </c>
      <c r="K74" s="258">
        <f t="shared" si="9"/>
        <v>1</v>
      </c>
    </row>
    <row r="75" spans="1:11" ht="24.75" customHeight="1">
      <c r="A75" s="192">
        <f t="shared" si="10"/>
        <v>5</v>
      </c>
      <c r="B75" s="255" t="s">
        <v>33</v>
      </c>
      <c r="C75" s="193" t="s">
        <v>39</v>
      </c>
      <c r="D75" s="259" t="s">
        <v>294</v>
      </c>
      <c r="E75" s="249">
        <v>550</v>
      </c>
      <c r="F75" s="202">
        <v>0.775</v>
      </c>
      <c r="G75" s="202">
        <v>0.15</v>
      </c>
      <c r="H75" s="202">
        <v>0.085</v>
      </c>
      <c r="I75" s="202">
        <f t="shared" si="8"/>
        <v>1.01</v>
      </c>
      <c r="J75" s="257">
        <v>0.275</v>
      </c>
      <c r="K75" s="258">
        <f t="shared" si="9"/>
        <v>1</v>
      </c>
    </row>
    <row r="76" spans="1:11" ht="24.75" customHeight="1">
      <c r="A76" s="192">
        <f t="shared" si="10"/>
        <v>6</v>
      </c>
      <c r="B76" s="255" t="s">
        <v>1</v>
      </c>
      <c r="C76" s="193" t="s">
        <v>28</v>
      </c>
      <c r="D76" s="259" t="s">
        <v>295</v>
      </c>
      <c r="E76" s="249">
        <v>637</v>
      </c>
      <c r="F76" s="202">
        <v>0</v>
      </c>
      <c r="G76" s="202">
        <v>0</v>
      </c>
      <c r="H76" s="202">
        <v>0.345</v>
      </c>
      <c r="I76" s="202">
        <f t="shared" si="8"/>
        <v>0.345</v>
      </c>
      <c r="J76" s="257">
        <v>0.375</v>
      </c>
      <c r="K76" s="258">
        <f t="shared" si="9"/>
        <v>0.9199999999999999</v>
      </c>
    </row>
    <row r="77" spans="1:11" ht="24.75" customHeight="1">
      <c r="A77" s="192">
        <f t="shared" si="10"/>
        <v>7</v>
      </c>
      <c r="B77" s="255" t="s">
        <v>29</v>
      </c>
      <c r="C77" s="193" t="s">
        <v>101</v>
      </c>
      <c r="D77" s="259" t="s">
        <v>296</v>
      </c>
      <c r="E77" s="249">
        <v>325</v>
      </c>
      <c r="F77" s="202">
        <v>1.398</v>
      </c>
      <c r="G77" s="202">
        <v>0.42</v>
      </c>
      <c r="H77" s="202">
        <v>0</v>
      </c>
      <c r="I77" s="202">
        <f t="shared" si="8"/>
        <v>1.8179999999999998</v>
      </c>
      <c r="J77" s="257">
        <v>0.225</v>
      </c>
      <c r="K77" s="258">
        <f t="shared" si="9"/>
        <v>1</v>
      </c>
    </row>
    <row r="78" spans="1:11" ht="24.75" customHeight="1">
      <c r="A78" s="192">
        <f t="shared" si="10"/>
        <v>8</v>
      </c>
      <c r="B78" s="255" t="s">
        <v>38</v>
      </c>
      <c r="C78" s="193" t="s">
        <v>102</v>
      </c>
      <c r="D78" s="259" t="s">
        <v>294</v>
      </c>
      <c r="E78" s="249">
        <v>51</v>
      </c>
      <c r="F78" s="202">
        <v>0</v>
      </c>
      <c r="G78" s="202">
        <v>0.075</v>
      </c>
      <c r="H78" s="202">
        <v>0</v>
      </c>
      <c r="I78" s="202">
        <f t="shared" si="8"/>
        <v>0.075</v>
      </c>
      <c r="J78" s="257">
        <v>0.05</v>
      </c>
      <c r="K78" s="258">
        <f t="shared" si="9"/>
        <v>1</v>
      </c>
    </row>
    <row r="79" spans="1:11" ht="24.75" customHeight="1">
      <c r="A79" s="192">
        <f t="shared" si="10"/>
        <v>9</v>
      </c>
      <c r="B79" s="255" t="s">
        <v>31</v>
      </c>
      <c r="C79" s="193" t="s">
        <v>103</v>
      </c>
      <c r="D79" s="259" t="s">
        <v>297</v>
      </c>
      <c r="E79" s="249">
        <v>748</v>
      </c>
      <c r="F79" s="202">
        <v>0</v>
      </c>
      <c r="G79" s="202">
        <v>0</v>
      </c>
      <c r="H79" s="202">
        <v>0.901</v>
      </c>
      <c r="I79" s="202">
        <f t="shared" si="8"/>
        <v>0.901</v>
      </c>
      <c r="J79" s="257">
        <v>0.45</v>
      </c>
      <c r="K79" s="258">
        <f t="shared" si="9"/>
        <v>1</v>
      </c>
    </row>
    <row r="80" spans="1:11" ht="24.75" customHeight="1">
      <c r="A80" s="192">
        <f t="shared" si="10"/>
        <v>10</v>
      </c>
      <c r="B80" s="255" t="s">
        <v>31</v>
      </c>
      <c r="C80" s="193" t="s">
        <v>118</v>
      </c>
      <c r="D80" s="259" t="s">
        <v>298</v>
      </c>
      <c r="E80" s="249">
        <v>168</v>
      </c>
      <c r="F80" s="202">
        <v>0</v>
      </c>
      <c r="G80" s="202">
        <v>0.122</v>
      </c>
      <c r="H80" s="202">
        <v>0</v>
      </c>
      <c r="I80" s="202">
        <f t="shared" si="8"/>
        <v>0.122</v>
      </c>
      <c r="J80" s="257">
        <v>0.13</v>
      </c>
      <c r="K80" s="258">
        <f t="shared" si="9"/>
        <v>0.9384615384615385</v>
      </c>
    </row>
    <row r="81" spans="1:11" ht="24.75" customHeight="1">
      <c r="A81" s="192">
        <f t="shared" si="10"/>
        <v>11</v>
      </c>
      <c r="B81" s="255" t="s">
        <v>31</v>
      </c>
      <c r="C81" s="193" t="s">
        <v>119</v>
      </c>
      <c r="D81" s="259" t="s">
        <v>299</v>
      </c>
      <c r="E81" s="249">
        <v>156</v>
      </c>
      <c r="F81" s="202">
        <v>0</v>
      </c>
      <c r="G81" s="202">
        <v>0.05</v>
      </c>
      <c r="H81" s="202">
        <v>0.04</v>
      </c>
      <c r="I81" s="202">
        <f t="shared" si="8"/>
        <v>0.09</v>
      </c>
      <c r="J81" s="257">
        <v>0.1</v>
      </c>
      <c r="K81" s="258">
        <f t="shared" si="9"/>
        <v>0.8999999999999999</v>
      </c>
    </row>
    <row r="82" spans="1:11" ht="24.75" customHeight="1">
      <c r="A82" s="192">
        <f t="shared" si="10"/>
        <v>12</v>
      </c>
      <c r="B82" s="255" t="s">
        <v>31</v>
      </c>
      <c r="C82" s="193" t="s">
        <v>120</v>
      </c>
      <c r="D82" s="259" t="s">
        <v>296</v>
      </c>
      <c r="E82" s="249">
        <v>192</v>
      </c>
      <c r="F82" s="202">
        <v>0</v>
      </c>
      <c r="G82" s="202">
        <v>0</v>
      </c>
      <c r="H82" s="202">
        <v>0.308</v>
      </c>
      <c r="I82" s="202">
        <f t="shared" si="8"/>
        <v>0.308</v>
      </c>
      <c r="J82" s="257">
        <v>0.09</v>
      </c>
      <c r="K82" s="258">
        <f t="shared" si="9"/>
        <v>1</v>
      </c>
    </row>
    <row r="83" spans="1:11" ht="24.75" customHeight="1">
      <c r="A83" s="192">
        <f t="shared" si="10"/>
        <v>13</v>
      </c>
      <c r="B83" s="255" t="s">
        <v>31</v>
      </c>
      <c r="C83" s="193" t="s">
        <v>121</v>
      </c>
      <c r="D83" s="259" t="s">
        <v>296</v>
      </c>
      <c r="E83" s="249">
        <v>348</v>
      </c>
      <c r="F83" s="202">
        <v>0</v>
      </c>
      <c r="G83" s="202">
        <v>0</v>
      </c>
      <c r="H83" s="204">
        <v>0.346</v>
      </c>
      <c r="I83" s="202">
        <f t="shared" si="8"/>
        <v>0.346</v>
      </c>
      <c r="J83" s="257">
        <v>0.156</v>
      </c>
      <c r="K83" s="258">
        <f>IF(J83=0,0,(IF(I83/J83&gt;1,1,I83/J83)))</f>
        <v>1</v>
      </c>
    </row>
    <row r="84" spans="1:11" ht="24.75" customHeight="1">
      <c r="A84" s="192">
        <f t="shared" si="10"/>
        <v>14</v>
      </c>
      <c r="B84" s="255" t="s">
        <v>31</v>
      </c>
      <c r="C84" s="193" t="s">
        <v>122</v>
      </c>
      <c r="D84" s="259" t="s">
        <v>342</v>
      </c>
      <c r="E84" s="249">
        <v>437</v>
      </c>
      <c r="F84" s="202">
        <v>0</v>
      </c>
      <c r="G84" s="202">
        <v>0.208</v>
      </c>
      <c r="H84" s="202">
        <v>0</v>
      </c>
      <c r="I84" s="202">
        <f t="shared" si="8"/>
        <v>0.208</v>
      </c>
      <c r="J84" s="257">
        <v>0.22</v>
      </c>
      <c r="K84" s="258">
        <f t="shared" si="9"/>
        <v>0.9454545454545454</v>
      </c>
    </row>
    <row r="85" spans="1:11" ht="24.75" customHeight="1">
      <c r="A85" s="192">
        <f t="shared" si="10"/>
        <v>15</v>
      </c>
      <c r="B85" s="255" t="s">
        <v>12</v>
      </c>
      <c r="C85" s="193" t="s">
        <v>35</v>
      </c>
      <c r="D85" s="259" t="s">
        <v>280</v>
      </c>
      <c r="E85" s="249">
        <v>653</v>
      </c>
      <c r="F85" s="202">
        <v>3.931</v>
      </c>
      <c r="G85" s="204">
        <v>0.77</v>
      </c>
      <c r="H85" s="202">
        <v>0</v>
      </c>
      <c r="I85" s="202">
        <f t="shared" si="8"/>
        <v>4.7010000000000005</v>
      </c>
      <c r="J85" s="257">
        <v>0.5</v>
      </c>
      <c r="K85" s="258">
        <f t="shared" si="9"/>
        <v>1</v>
      </c>
    </row>
    <row r="86" spans="1:11" ht="24.75" customHeight="1">
      <c r="A86" s="192">
        <f t="shared" si="10"/>
        <v>16</v>
      </c>
      <c r="B86" s="255" t="s">
        <v>33</v>
      </c>
      <c r="C86" s="193" t="s">
        <v>111</v>
      </c>
      <c r="D86" s="259" t="s">
        <v>300</v>
      </c>
      <c r="E86" s="249">
        <v>2814</v>
      </c>
      <c r="F86" s="202">
        <v>1.85</v>
      </c>
      <c r="G86" s="202">
        <v>0</v>
      </c>
      <c r="H86" s="202">
        <v>1.225</v>
      </c>
      <c r="I86" s="202">
        <f t="shared" si="8"/>
        <v>3.075</v>
      </c>
      <c r="J86" s="257">
        <v>1</v>
      </c>
      <c r="K86" s="258">
        <f t="shared" si="9"/>
        <v>1</v>
      </c>
    </row>
    <row r="87" spans="1:11" ht="24.75" customHeight="1">
      <c r="A87" s="192">
        <f t="shared" si="10"/>
        <v>17</v>
      </c>
      <c r="B87" s="255" t="s">
        <v>32</v>
      </c>
      <c r="C87" s="193" t="s">
        <v>164</v>
      </c>
      <c r="D87" s="259" t="s">
        <v>300</v>
      </c>
      <c r="E87" s="249">
        <v>706</v>
      </c>
      <c r="F87" s="202">
        <v>6.11</v>
      </c>
      <c r="G87" s="202">
        <v>0.519</v>
      </c>
      <c r="H87" s="202">
        <v>0</v>
      </c>
      <c r="I87" s="202">
        <f t="shared" si="8"/>
        <v>6.6290000000000004</v>
      </c>
      <c r="J87" s="257">
        <v>0.25</v>
      </c>
      <c r="K87" s="258">
        <f t="shared" si="9"/>
        <v>1</v>
      </c>
    </row>
    <row r="88" spans="1:11" ht="24.75" customHeight="1">
      <c r="A88" s="192">
        <f t="shared" si="10"/>
        <v>18</v>
      </c>
      <c r="B88" s="255" t="s">
        <v>12</v>
      </c>
      <c r="C88" s="193" t="s">
        <v>112</v>
      </c>
      <c r="D88" s="259" t="s">
        <v>300</v>
      </c>
      <c r="E88" s="249">
        <v>472</v>
      </c>
      <c r="F88" s="202">
        <v>0.573</v>
      </c>
      <c r="G88" s="202">
        <v>0</v>
      </c>
      <c r="H88" s="202">
        <v>0.465</v>
      </c>
      <c r="I88" s="202">
        <f t="shared" si="8"/>
        <v>1.038</v>
      </c>
      <c r="J88" s="257">
        <v>0.4</v>
      </c>
      <c r="K88" s="258">
        <f t="shared" si="9"/>
        <v>1</v>
      </c>
    </row>
    <row r="89" spans="1:11" ht="24.75" customHeight="1">
      <c r="A89" s="192">
        <f t="shared" si="10"/>
        <v>19</v>
      </c>
      <c r="B89" s="255" t="s">
        <v>12</v>
      </c>
      <c r="C89" s="193" t="s">
        <v>113</v>
      </c>
      <c r="D89" s="259" t="s">
        <v>300</v>
      </c>
      <c r="E89" s="249">
        <v>113</v>
      </c>
      <c r="F89" s="202">
        <v>0.5</v>
      </c>
      <c r="G89" s="204">
        <v>0.125</v>
      </c>
      <c r="H89" s="202">
        <v>0</v>
      </c>
      <c r="I89" s="202">
        <f t="shared" si="8"/>
        <v>0.625</v>
      </c>
      <c r="J89" s="257">
        <v>0.11</v>
      </c>
      <c r="K89" s="258">
        <f t="shared" si="9"/>
        <v>1</v>
      </c>
    </row>
    <row r="90" spans="1:11" ht="24.75" customHeight="1">
      <c r="A90" s="192">
        <f t="shared" si="10"/>
        <v>20</v>
      </c>
      <c r="B90" s="255" t="s">
        <v>32</v>
      </c>
      <c r="C90" s="193" t="s">
        <v>155</v>
      </c>
      <c r="D90" s="259" t="s">
        <v>248</v>
      </c>
      <c r="E90" s="249">
        <v>149</v>
      </c>
      <c r="F90" s="202">
        <v>0</v>
      </c>
      <c r="G90" s="202">
        <v>0.465</v>
      </c>
      <c r="H90" s="202">
        <v>0</v>
      </c>
      <c r="I90" s="202">
        <f t="shared" si="8"/>
        <v>0.465</v>
      </c>
      <c r="J90" s="257">
        <v>0.2</v>
      </c>
      <c r="K90" s="258">
        <f t="shared" si="9"/>
        <v>1</v>
      </c>
    </row>
    <row r="91" spans="1:11" ht="24.75" customHeight="1">
      <c r="A91" s="192">
        <f t="shared" si="10"/>
        <v>21</v>
      </c>
      <c r="B91" s="255" t="s">
        <v>29</v>
      </c>
      <c r="C91" s="193" t="s">
        <v>134</v>
      </c>
      <c r="D91" s="259" t="s">
        <v>301</v>
      </c>
      <c r="E91" s="249">
        <v>753</v>
      </c>
      <c r="F91" s="202">
        <v>1.572</v>
      </c>
      <c r="G91" s="202">
        <v>0.164</v>
      </c>
      <c r="H91" s="202">
        <v>0.562</v>
      </c>
      <c r="I91" s="202">
        <f t="shared" si="8"/>
        <v>2.298</v>
      </c>
      <c r="J91" s="257">
        <v>0.527</v>
      </c>
      <c r="K91" s="258">
        <f>IF(J91=0,0,(IF(I91/J91&gt;1,1,I91/J91)))</f>
        <v>1</v>
      </c>
    </row>
    <row r="92" spans="1:11" ht="24.75" customHeight="1">
      <c r="A92" s="192">
        <f t="shared" si="10"/>
        <v>22</v>
      </c>
      <c r="B92" s="255" t="s">
        <v>29</v>
      </c>
      <c r="C92" s="193" t="s">
        <v>135</v>
      </c>
      <c r="D92" s="259" t="s">
        <v>301</v>
      </c>
      <c r="E92" s="249">
        <v>362</v>
      </c>
      <c r="F92" s="202">
        <v>4.9</v>
      </c>
      <c r="G92" s="202">
        <v>0.149</v>
      </c>
      <c r="H92" s="202">
        <v>0.179</v>
      </c>
      <c r="I92" s="202">
        <f t="shared" si="8"/>
        <v>5.228000000000001</v>
      </c>
      <c r="J92" s="257">
        <v>0.362</v>
      </c>
      <c r="K92" s="258">
        <f t="shared" si="9"/>
        <v>1</v>
      </c>
    </row>
    <row r="93" spans="1:11" ht="24.75" customHeight="1">
      <c r="A93" s="192">
        <f t="shared" si="10"/>
        <v>23</v>
      </c>
      <c r="B93" s="255" t="s">
        <v>32</v>
      </c>
      <c r="C93" s="193" t="s">
        <v>232</v>
      </c>
      <c r="D93" s="259" t="s">
        <v>302</v>
      </c>
      <c r="E93" s="249">
        <v>82</v>
      </c>
      <c r="F93" s="202">
        <v>0.169</v>
      </c>
      <c r="G93" s="202">
        <v>0.107</v>
      </c>
      <c r="H93" s="202">
        <v>0</v>
      </c>
      <c r="I93" s="202">
        <f t="shared" si="8"/>
        <v>0.276</v>
      </c>
      <c r="J93" s="257">
        <v>0.082</v>
      </c>
      <c r="K93" s="258">
        <f t="shared" si="9"/>
        <v>1</v>
      </c>
    </row>
    <row r="94" spans="1:11" ht="24.75" customHeight="1">
      <c r="A94" s="192">
        <f t="shared" si="10"/>
        <v>24</v>
      </c>
      <c r="B94" s="255" t="s">
        <v>32</v>
      </c>
      <c r="C94" s="193" t="s">
        <v>114</v>
      </c>
      <c r="D94" s="259" t="s">
        <v>303</v>
      </c>
      <c r="E94" s="249">
        <v>179</v>
      </c>
      <c r="F94" s="202">
        <v>0.686</v>
      </c>
      <c r="G94" s="202">
        <v>0</v>
      </c>
      <c r="H94" s="202">
        <v>0.282</v>
      </c>
      <c r="I94" s="202">
        <f>F94+G94+H94</f>
        <v>0.968</v>
      </c>
      <c r="J94" s="257">
        <v>0.179</v>
      </c>
      <c r="K94" s="258">
        <f t="shared" si="9"/>
        <v>1</v>
      </c>
    </row>
    <row r="95" spans="1:11" ht="24.75" customHeight="1">
      <c r="A95" s="192">
        <f t="shared" si="10"/>
        <v>25</v>
      </c>
      <c r="B95" s="255" t="s">
        <v>29</v>
      </c>
      <c r="C95" s="193" t="s">
        <v>115</v>
      </c>
      <c r="D95" s="259" t="s">
        <v>301</v>
      </c>
      <c r="E95" s="249">
        <v>609</v>
      </c>
      <c r="F95" s="202">
        <v>3.294</v>
      </c>
      <c r="G95" s="202">
        <v>0.152</v>
      </c>
      <c r="H95" s="202">
        <v>0.308</v>
      </c>
      <c r="I95" s="202">
        <f>F95+G95+H495</f>
        <v>3.446</v>
      </c>
      <c r="J95" s="257">
        <v>0.46</v>
      </c>
      <c r="K95" s="258">
        <f t="shared" si="9"/>
        <v>1</v>
      </c>
    </row>
    <row r="96" spans="1:11" ht="24.75" customHeight="1">
      <c r="A96" s="192">
        <f t="shared" si="10"/>
        <v>26</v>
      </c>
      <c r="B96" s="255" t="s">
        <v>32</v>
      </c>
      <c r="C96" s="193" t="s">
        <v>116</v>
      </c>
      <c r="D96" s="259" t="s">
        <v>304</v>
      </c>
      <c r="E96" s="249">
        <v>26</v>
      </c>
      <c r="F96" s="202">
        <v>0.245</v>
      </c>
      <c r="G96" s="202">
        <v>0.032</v>
      </c>
      <c r="H96" s="202">
        <v>0</v>
      </c>
      <c r="I96" s="202">
        <f t="shared" si="8"/>
        <v>0.277</v>
      </c>
      <c r="J96" s="257">
        <v>0.026</v>
      </c>
      <c r="K96" s="258">
        <f t="shared" si="9"/>
        <v>1</v>
      </c>
    </row>
    <row r="97" spans="1:11" ht="24.75" customHeight="1">
      <c r="A97" s="192">
        <f t="shared" si="10"/>
        <v>27</v>
      </c>
      <c r="B97" s="255" t="s">
        <v>32</v>
      </c>
      <c r="C97" s="193" t="s">
        <v>117</v>
      </c>
      <c r="D97" s="259" t="s">
        <v>305</v>
      </c>
      <c r="E97" s="249">
        <v>66</v>
      </c>
      <c r="F97" s="202">
        <v>5.494</v>
      </c>
      <c r="G97" s="202">
        <v>0</v>
      </c>
      <c r="H97" s="204">
        <v>0.674</v>
      </c>
      <c r="I97" s="202">
        <f t="shared" si="8"/>
        <v>6.168</v>
      </c>
      <c r="J97" s="257">
        <v>0.062</v>
      </c>
      <c r="K97" s="258">
        <f t="shared" si="9"/>
        <v>1</v>
      </c>
    </row>
    <row r="98" spans="1:11" ht="24.75" customHeight="1">
      <c r="A98" s="192">
        <f t="shared" si="10"/>
        <v>28</v>
      </c>
      <c r="B98" s="255" t="s">
        <v>32</v>
      </c>
      <c r="C98" s="193" t="s">
        <v>152</v>
      </c>
      <c r="D98" s="259" t="s">
        <v>306</v>
      </c>
      <c r="E98" s="249">
        <v>301</v>
      </c>
      <c r="F98" s="202">
        <v>0</v>
      </c>
      <c r="G98" s="202">
        <v>0.355</v>
      </c>
      <c r="H98" s="202">
        <v>0.213</v>
      </c>
      <c r="I98" s="202">
        <f t="shared" si="8"/>
        <v>0.568</v>
      </c>
      <c r="J98" s="257">
        <v>0.21</v>
      </c>
      <c r="K98" s="258">
        <f>IF(J98=0,0,(IF(I98/J98&gt;1,1,I98/J98)))</f>
        <v>1</v>
      </c>
    </row>
    <row r="99" spans="1:11" ht="24.75" customHeight="1">
      <c r="A99" s="192">
        <f t="shared" si="10"/>
        <v>29</v>
      </c>
      <c r="B99" s="255" t="s">
        <v>31</v>
      </c>
      <c r="C99" s="193" t="s">
        <v>151</v>
      </c>
      <c r="D99" s="259" t="s">
        <v>302</v>
      </c>
      <c r="E99" s="249">
        <v>153</v>
      </c>
      <c r="F99" s="202">
        <v>0</v>
      </c>
      <c r="G99" s="202">
        <v>0.07</v>
      </c>
      <c r="H99" s="202">
        <v>0.14</v>
      </c>
      <c r="I99" s="202">
        <f t="shared" si="8"/>
        <v>0.21000000000000002</v>
      </c>
      <c r="J99" s="257">
        <v>0.13</v>
      </c>
      <c r="K99" s="258">
        <f t="shared" si="9"/>
        <v>1</v>
      </c>
    </row>
    <row r="100" spans="1:11" ht="24.75" customHeight="1">
      <c r="A100" s="192">
        <f t="shared" si="10"/>
        <v>30</v>
      </c>
      <c r="B100" s="255" t="s">
        <v>32</v>
      </c>
      <c r="C100" s="193" t="s">
        <v>150</v>
      </c>
      <c r="D100" s="259" t="s">
        <v>306</v>
      </c>
      <c r="E100" s="249">
        <v>450</v>
      </c>
      <c r="F100" s="202">
        <v>3.92</v>
      </c>
      <c r="G100" s="202">
        <v>0.48</v>
      </c>
      <c r="H100" s="202">
        <v>0</v>
      </c>
      <c r="I100" s="202">
        <f t="shared" si="8"/>
        <v>4.4</v>
      </c>
      <c r="J100" s="257">
        <v>0.315</v>
      </c>
      <c r="K100" s="258">
        <f t="shared" si="9"/>
        <v>1</v>
      </c>
    </row>
    <row r="101" spans="1:11" ht="24.75" customHeight="1">
      <c r="A101" s="192">
        <f t="shared" si="10"/>
        <v>31</v>
      </c>
      <c r="B101" s="255" t="s">
        <v>31</v>
      </c>
      <c r="C101" s="260" t="s">
        <v>160</v>
      </c>
      <c r="D101" s="259" t="s">
        <v>306</v>
      </c>
      <c r="E101" s="249">
        <v>112</v>
      </c>
      <c r="F101" s="202">
        <v>6.848</v>
      </c>
      <c r="G101" s="202">
        <v>0.162</v>
      </c>
      <c r="H101" s="202">
        <v>0</v>
      </c>
      <c r="I101" s="202">
        <f t="shared" si="8"/>
        <v>7.01</v>
      </c>
      <c r="J101" s="257">
        <v>0.112</v>
      </c>
      <c r="K101" s="258">
        <f t="shared" si="9"/>
        <v>1</v>
      </c>
    </row>
    <row r="102" spans="1:11" ht="24.75" customHeight="1">
      <c r="A102" s="192">
        <f t="shared" si="10"/>
        <v>32</v>
      </c>
      <c r="B102" s="255" t="s">
        <v>31</v>
      </c>
      <c r="C102" s="193" t="s">
        <v>161</v>
      </c>
      <c r="D102" s="259" t="s">
        <v>306</v>
      </c>
      <c r="E102" s="249">
        <v>137</v>
      </c>
      <c r="F102" s="202">
        <v>0.811</v>
      </c>
      <c r="G102" s="202">
        <v>0.37</v>
      </c>
      <c r="H102" s="202">
        <v>0</v>
      </c>
      <c r="I102" s="202">
        <f t="shared" si="8"/>
        <v>1.181</v>
      </c>
      <c r="J102" s="257">
        <v>0.137</v>
      </c>
      <c r="K102" s="258">
        <f t="shared" si="9"/>
        <v>1</v>
      </c>
    </row>
    <row r="103" spans="1:11" ht="24.75" customHeight="1">
      <c r="A103" s="192">
        <f t="shared" si="10"/>
        <v>33</v>
      </c>
      <c r="B103" s="255" t="s">
        <v>32</v>
      </c>
      <c r="C103" s="193" t="s">
        <v>162</v>
      </c>
      <c r="D103" s="259" t="s">
        <v>307</v>
      </c>
      <c r="E103" s="249">
        <v>82</v>
      </c>
      <c r="F103" s="202">
        <v>0.165</v>
      </c>
      <c r="G103" s="202">
        <v>0.026</v>
      </c>
      <c r="H103" s="202">
        <v>0.063</v>
      </c>
      <c r="I103" s="202">
        <f t="shared" si="8"/>
        <v>0.254</v>
      </c>
      <c r="J103" s="257">
        <v>0.07</v>
      </c>
      <c r="K103" s="258">
        <f t="shared" si="9"/>
        <v>1</v>
      </c>
    </row>
    <row r="104" spans="1:11" ht="24.75" customHeight="1">
      <c r="A104" s="192">
        <f t="shared" si="10"/>
        <v>34</v>
      </c>
      <c r="B104" s="255" t="s">
        <v>233</v>
      </c>
      <c r="C104" s="193" t="s">
        <v>36</v>
      </c>
      <c r="D104" s="259" t="s">
        <v>298</v>
      </c>
      <c r="E104" s="249">
        <v>1896</v>
      </c>
      <c r="F104" s="202">
        <v>1.585</v>
      </c>
      <c r="G104" s="202">
        <v>1.298</v>
      </c>
      <c r="H104" s="202">
        <v>0</v>
      </c>
      <c r="I104" s="202">
        <f t="shared" si="8"/>
        <v>2.883</v>
      </c>
      <c r="J104" s="257">
        <v>0.65</v>
      </c>
      <c r="K104" s="258">
        <f t="shared" si="9"/>
        <v>1</v>
      </c>
    </row>
    <row r="105" spans="1:11" ht="24.75" customHeight="1">
      <c r="A105" s="192">
        <f t="shared" si="10"/>
        <v>35</v>
      </c>
      <c r="B105" s="255" t="s">
        <v>31</v>
      </c>
      <c r="C105" s="193" t="s">
        <v>37</v>
      </c>
      <c r="D105" s="259" t="s">
        <v>308</v>
      </c>
      <c r="E105" s="249">
        <v>525</v>
      </c>
      <c r="F105" s="202">
        <v>0</v>
      </c>
      <c r="G105" s="202">
        <v>0</v>
      </c>
      <c r="H105" s="202">
        <v>0.808</v>
      </c>
      <c r="I105" s="202">
        <f t="shared" si="8"/>
        <v>0.808</v>
      </c>
      <c r="J105" s="257">
        <v>0.475</v>
      </c>
      <c r="K105" s="258">
        <f>IF(J105=0,0,(IF(I105/J105&gt;1,1,I105/J105)))</f>
        <v>1</v>
      </c>
    </row>
    <row r="106" spans="1:11" ht="24.75" customHeight="1">
      <c r="A106" s="192">
        <f t="shared" si="10"/>
        <v>36</v>
      </c>
      <c r="B106" s="255" t="s">
        <v>33</v>
      </c>
      <c r="C106" s="193" t="s">
        <v>34</v>
      </c>
      <c r="D106" s="259" t="s">
        <v>309</v>
      </c>
      <c r="E106" s="249">
        <v>1811</v>
      </c>
      <c r="F106" s="202">
        <v>0</v>
      </c>
      <c r="G106" s="202">
        <v>0</v>
      </c>
      <c r="H106" s="202">
        <v>0.0173</v>
      </c>
      <c r="I106" s="202">
        <v>2.388</v>
      </c>
      <c r="J106" s="257">
        <v>1</v>
      </c>
      <c r="K106" s="258">
        <f t="shared" si="9"/>
        <v>1</v>
      </c>
    </row>
    <row r="107" spans="1:11" ht="24.75" customHeight="1">
      <c r="A107" s="192">
        <f t="shared" si="10"/>
        <v>37</v>
      </c>
      <c r="B107" s="255" t="s">
        <v>31</v>
      </c>
      <c r="C107" s="193" t="s">
        <v>123</v>
      </c>
      <c r="D107" s="259" t="s">
        <v>310</v>
      </c>
      <c r="E107" s="249">
        <v>379</v>
      </c>
      <c r="F107" s="202">
        <v>0.96</v>
      </c>
      <c r="G107" s="202">
        <v>0.231</v>
      </c>
      <c r="H107" s="204">
        <v>0</v>
      </c>
      <c r="I107" s="202">
        <f t="shared" si="8"/>
        <v>1.191</v>
      </c>
      <c r="J107" s="257">
        <v>0.266</v>
      </c>
      <c r="K107" s="258">
        <f t="shared" si="9"/>
        <v>1</v>
      </c>
    </row>
    <row r="108" spans="1:11" ht="24.75" customHeight="1">
      <c r="A108" s="192">
        <f t="shared" si="10"/>
        <v>38</v>
      </c>
      <c r="B108" s="255" t="s">
        <v>31</v>
      </c>
      <c r="C108" s="261" t="s">
        <v>124</v>
      </c>
      <c r="D108" s="259" t="s">
        <v>310</v>
      </c>
      <c r="E108" s="249">
        <v>215</v>
      </c>
      <c r="F108" s="202">
        <v>1.426</v>
      </c>
      <c r="G108" s="202">
        <v>0.142</v>
      </c>
      <c r="H108" s="202">
        <v>0.154</v>
      </c>
      <c r="I108" s="202">
        <f t="shared" si="8"/>
        <v>1.7219999999999998</v>
      </c>
      <c r="J108" s="257">
        <v>0.154</v>
      </c>
      <c r="K108" s="258">
        <f t="shared" si="9"/>
        <v>1</v>
      </c>
    </row>
    <row r="109" spans="1:11" ht="24.75" customHeight="1">
      <c r="A109" s="192">
        <f t="shared" si="10"/>
        <v>39</v>
      </c>
      <c r="B109" s="255" t="s">
        <v>31</v>
      </c>
      <c r="C109" s="193" t="s">
        <v>125</v>
      </c>
      <c r="D109" s="259" t="s">
        <v>310</v>
      </c>
      <c r="E109" s="249">
        <v>814</v>
      </c>
      <c r="F109" s="202">
        <v>0</v>
      </c>
      <c r="G109" s="202">
        <v>0</v>
      </c>
      <c r="H109" s="202">
        <v>0.84</v>
      </c>
      <c r="I109" s="202">
        <f t="shared" si="8"/>
        <v>0.84</v>
      </c>
      <c r="J109" s="257">
        <v>0.275</v>
      </c>
      <c r="K109" s="258">
        <f t="shared" si="9"/>
        <v>1</v>
      </c>
    </row>
    <row r="110" spans="1:11" ht="24.75" customHeight="1">
      <c r="A110" s="192">
        <f t="shared" si="10"/>
        <v>40</v>
      </c>
      <c r="B110" s="255" t="s">
        <v>31</v>
      </c>
      <c r="C110" s="193" t="s">
        <v>126</v>
      </c>
      <c r="D110" s="259" t="s">
        <v>309</v>
      </c>
      <c r="E110" s="249">
        <v>277</v>
      </c>
      <c r="F110" s="202">
        <v>0.333</v>
      </c>
      <c r="G110" s="202">
        <v>0.328</v>
      </c>
      <c r="H110" s="202">
        <v>0</v>
      </c>
      <c r="I110" s="202">
        <f t="shared" si="8"/>
        <v>0.661</v>
      </c>
      <c r="J110" s="257">
        <v>0.175</v>
      </c>
      <c r="K110" s="258">
        <f t="shared" si="9"/>
        <v>1</v>
      </c>
    </row>
    <row r="111" spans="1:11" ht="24.75" customHeight="1">
      <c r="A111" s="192">
        <f t="shared" si="10"/>
        <v>41</v>
      </c>
      <c r="B111" s="255" t="s">
        <v>31</v>
      </c>
      <c r="C111" s="193" t="s">
        <v>127</v>
      </c>
      <c r="D111" s="259" t="s">
        <v>311</v>
      </c>
      <c r="E111" s="249">
        <v>61</v>
      </c>
      <c r="F111" s="202">
        <v>0</v>
      </c>
      <c r="G111" s="202">
        <v>0</v>
      </c>
      <c r="H111" s="202">
        <v>0.07</v>
      </c>
      <c r="I111" s="202">
        <f t="shared" si="8"/>
        <v>0.07</v>
      </c>
      <c r="J111" s="257">
        <v>0.05</v>
      </c>
      <c r="K111" s="258">
        <f t="shared" si="9"/>
        <v>1</v>
      </c>
    </row>
    <row r="112" spans="1:11" ht="24.75" customHeight="1">
      <c r="A112" s="192">
        <f t="shared" si="10"/>
        <v>42</v>
      </c>
      <c r="B112" s="255" t="s">
        <v>31</v>
      </c>
      <c r="C112" s="193" t="s">
        <v>141</v>
      </c>
      <c r="D112" s="259" t="s">
        <v>289</v>
      </c>
      <c r="E112" s="249">
        <v>984</v>
      </c>
      <c r="F112" s="202">
        <v>0</v>
      </c>
      <c r="G112" s="202">
        <v>0.275</v>
      </c>
      <c r="H112" s="202">
        <v>0</v>
      </c>
      <c r="I112" s="202">
        <f t="shared" si="8"/>
        <v>0.275</v>
      </c>
      <c r="J112" s="257">
        <v>0.35</v>
      </c>
      <c r="K112" s="258">
        <f>IF(J112=0,0,(IF(I112/J112&gt;1,1,I112/J112)))</f>
        <v>0.7857142857142858</v>
      </c>
    </row>
    <row r="113" spans="1:11" ht="24.75" customHeight="1">
      <c r="A113" s="192">
        <f t="shared" si="10"/>
        <v>43</v>
      </c>
      <c r="B113" s="255" t="s">
        <v>31</v>
      </c>
      <c r="C113" s="193" t="s">
        <v>142</v>
      </c>
      <c r="D113" s="259" t="s">
        <v>289</v>
      </c>
      <c r="E113" s="249">
        <v>647</v>
      </c>
      <c r="F113" s="202">
        <v>0.75</v>
      </c>
      <c r="G113" s="202">
        <v>0.215</v>
      </c>
      <c r="H113" s="202">
        <v>0.27</v>
      </c>
      <c r="I113" s="202">
        <f t="shared" si="8"/>
        <v>1.2349999999999999</v>
      </c>
      <c r="J113" s="257">
        <v>0.5</v>
      </c>
      <c r="K113" s="258">
        <f t="shared" si="9"/>
        <v>1</v>
      </c>
    </row>
    <row r="114" spans="1:11" ht="24.75" customHeight="1">
      <c r="A114" s="192">
        <f t="shared" si="10"/>
        <v>44</v>
      </c>
      <c r="B114" s="255" t="s">
        <v>31</v>
      </c>
      <c r="C114" s="193" t="s">
        <v>158</v>
      </c>
      <c r="D114" s="259" t="s">
        <v>249</v>
      </c>
      <c r="E114" s="249">
        <v>287</v>
      </c>
      <c r="F114" s="202">
        <v>0</v>
      </c>
      <c r="G114" s="202">
        <v>0</v>
      </c>
      <c r="H114" s="202">
        <v>0.125</v>
      </c>
      <c r="I114" s="202">
        <f t="shared" si="8"/>
        <v>0.125</v>
      </c>
      <c r="J114" s="257">
        <v>0.15</v>
      </c>
      <c r="K114" s="258">
        <f t="shared" si="9"/>
        <v>0.8333333333333334</v>
      </c>
    </row>
    <row r="115" spans="1:11" ht="24.75" customHeight="1" thickBot="1">
      <c r="A115" s="262"/>
      <c r="B115" s="263"/>
      <c r="C115" s="264"/>
      <c r="D115" s="264"/>
      <c r="E115" s="265">
        <f>SUM(E71:E114)</f>
        <v>47129</v>
      </c>
      <c r="F115" s="266">
        <f>SUM(F71:F114)</f>
        <v>105.096</v>
      </c>
      <c r="G115" s="266">
        <f>SUM(G71:G114)</f>
        <v>23.276999999999997</v>
      </c>
      <c r="H115" s="266">
        <f>SUM(H71:H114)</f>
        <v>11.4403</v>
      </c>
      <c r="I115" s="267">
        <f t="shared" si="8"/>
        <v>139.8133</v>
      </c>
      <c r="J115" s="266">
        <f>SUM(J71:J114)</f>
        <v>34.533999999999985</v>
      </c>
      <c r="K115" s="268">
        <f t="shared" si="9"/>
        <v>1</v>
      </c>
    </row>
    <row r="116" spans="1:12" ht="24.75" customHeight="1" thickBot="1">
      <c r="A116" s="230" t="s">
        <v>81</v>
      </c>
      <c r="B116" s="347" t="s">
        <v>82</v>
      </c>
      <c r="C116" s="347"/>
      <c r="D116" s="347"/>
      <c r="E116" s="269"/>
      <c r="F116" s="270"/>
      <c r="G116" s="348"/>
      <c r="H116" s="347"/>
      <c r="I116" s="347"/>
      <c r="J116" s="347"/>
      <c r="K116" s="271"/>
      <c r="L116" s="154"/>
    </row>
    <row r="117" spans="1:12" ht="24.75" customHeight="1">
      <c r="A117" s="183">
        <v>1</v>
      </c>
      <c r="B117" s="184" t="s">
        <v>16</v>
      </c>
      <c r="C117" s="272"/>
      <c r="D117" s="184" t="s">
        <v>17</v>
      </c>
      <c r="E117" s="273" t="s">
        <v>312</v>
      </c>
      <c r="F117" s="274">
        <v>1448</v>
      </c>
      <c r="G117" s="234">
        <v>3.956</v>
      </c>
      <c r="H117" s="234">
        <v>2.27</v>
      </c>
      <c r="I117" s="234">
        <v>0</v>
      </c>
      <c r="J117" s="237">
        <f>G117+H117+I117</f>
        <v>6.226</v>
      </c>
      <c r="K117" s="275">
        <v>2.27</v>
      </c>
      <c r="L117" s="156">
        <f>IF(K117=0,0,(IF(J117/K117&gt;1,1,J117/K117)))</f>
        <v>1</v>
      </c>
    </row>
    <row r="118" spans="1:12" ht="24.75" customHeight="1">
      <c r="A118" s="192">
        <f>+A117+1</f>
        <v>2</v>
      </c>
      <c r="B118" s="193" t="s">
        <v>40</v>
      </c>
      <c r="C118" s="248"/>
      <c r="D118" s="193" t="s">
        <v>63</v>
      </c>
      <c r="E118" s="276" t="s">
        <v>313</v>
      </c>
      <c r="F118" s="249">
        <v>1227</v>
      </c>
      <c r="G118" s="277">
        <v>4.393</v>
      </c>
      <c r="H118" s="237">
        <v>0.659</v>
      </c>
      <c r="I118" s="237">
        <v>0.281</v>
      </c>
      <c r="J118" s="237">
        <f aca="true" t="shared" si="11" ref="J118:J154">G118+H118+I118</f>
        <v>5.332999999999999</v>
      </c>
      <c r="K118" s="278">
        <v>0.94</v>
      </c>
      <c r="L118" s="153">
        <f>IF(K118=0,0,(IF(J118/K118&gt;1,1,J118/K118)))</f>
        <v>1</v>
      </c>
    </row>
    <row r="119" spans="1:12" ht="24.75" customHeight="1">
      <c r="A119" s="192">
        <f>+A118+1</f>
        <v>3</v>
      </c>
      <c r="B119" s="193" t="s">
        <v>40</v>
      </c>
      <c r="C119" s="248"/>
      <c r="D119" s="193" t="s">
        <v>153</v>
      </c>
      <c r="E119" s="253" t="s">
        <v>314</v>
      </c>
      <c r="F119" s="249">
        <v>4341</v>
      </c>
      <c r="G119" s="237">
        <v>18.466</v>
      </c>
      <c r="H119" s="279">
        <v>3.724</v>
      </c>
      <c r="I119" s="279">
        <v>0</v>
      </c>
      <c r="J119" s="237">
        <f t="shared" si="11"/>
        <v>22.19</v>
      </c>
      <c r="K119" s="280">
        <v>3.724</v>
      </c>
      <c r="L119" s="153">
        <f aca="true" t="shared" si="12" ref="L119:L134">IF(K119=0,0,(IF(J119/K119&gt;1,1,J119/K119)))</f>
        <v>1</v>
      </c>
    </row>
    <row r="120" spans="1:12" ht="24.75" customHeight="1">
      <c r="A120" s="192">
        <f>+A119+1</f>
        <v>4</v>
      </c>
      <c r="B120" s="193" t="s">
        <v>40</v>
      </c>
      <c r="C120" s="248"/>
      <c r="D120" s="193" t="s">
        <v>154</v>
      </c>
      <c r="E120" s="253" t="s">
        <v>314</v>
      </c>
      <c r="F120" s="249">
        <v>5126</v>
      </c>
      <c r="G120" s="237">
        <v>19.533</v>
      </c>
      <c r="H120" s="279">
        <v>4.5</v>
      </c>
      <c r="I120" s="279">
        <v>0</v>
      </c>
      <c r="J120" s="237">
        <f t="shared" si="11"/>
        <v>24.033</v>
      </c>
      <c r="K120" s="280">
        <v>4.5</v>
      </c>
      <c r="L120" s="153">
        <f t="shared" si="12"/>
        <v>1</v>
      </c>
    </row>
    <row r="121" spans="1:12" ht="24.75" customHeight="1">
      <c r="A121" s="192">
        <f>+A120+1</f>
        <v>5</v>
      </c>
      <c r="B121" s="193" t="s">
        <v>41</v>
      </c>
      <c r="C121" s="248"/>
      <c r="D121" s="193" t="s">
        <v>42</v>
      </c>
      <c r="E121" s="253" t="s">
        <v>315</v>
      </c>
      <c r="F121" s="249">
        <v>436</v>
      </c>
      <c r="G121" s="237">
        <v>2.907</v>
      </c>
      <c r="H121" s="279">
        <v>0.07</v>
      </c>
      <c r="I121" s="279">
        <v>0.185</v>
      </c>
      <c r="J121" s="237">
        <f t="shared" si="11"/>
        <v>3.162</v>
      </c>
      <c r="K121" s="280">
        <v>0.255</v>
      </c>
      <c r="L121" s="153">
        <f t="shared" si="12"/>
        <v>1</v>
      </c>
    </row>
    <row r="122" spans="1:12" ht="24.75" customHeight="1">
      <c r="A122" s="192">
        <f>+A121+1</f>
        <v>6</v>
      </c>
      <c r="B122" s="193" t="s">
        <v>41</v>
      </c>
      <c r="C122" s="248"/>
      <c r="D122" s="193" t="s">
        <v>104</v>
      </c>
      <c r="E122" s="253" t="s">
        <v>316</v>
      </c>
      <c r="F122" s="249">
        <v>67</v>
      </c>
      <c r="G122" s="237">
        <v>0.715</v>
      </c>
      <c r="H122" s="279">
        <v>0</v>
      </c>
      <c r="I122" s="279">
        <v>0.04</v>
      </c>
      <c r="J122" s="237">
        <f t="shared" si="11"/>
        <v>0.755</v>
      </c>
      <c r="K122" s="280">
        <v>0.04</v>
      </c>
      <c r="L122" s="153">
        <f t="shared" si="12"/>
        <v>1</v>
      </c>
    </row>
    <row r="123" spans="1:12" ht="24.75" customHeight="1">
      <c r="A123" s="192">
        <f aca="true" t="shared" si="13" ref="A123:A134">+A122+1</f>
        <v>7</v>
      </c>
      <c r="B123" s="193" t="s">
        <v>41</v>
      </c>
      <c r="C123" s="248"/>
      <c r="D123" s="193" t="s">
        <v>105</v>
      </c>
      <c r="E123" s="253" t="s">
        <v>316</v>
      </c>
      <c r="F123" s="249">
        <v>57</v>
      </c>
      <c r="G123" s="237">
        <v>0.701</v>
      </c>
      <c r="H123" s="279">
        <v>0</v>
      </c>
      <c r="I123" s="279">
        <v>0.035</v>
      </c>
      <c r="J123" s="237">
        <f t="shared" si="11"/>
        <v>0.736</v>
      </c>
      <c r="K123" s="280">
        <v>0.035</v>
      </c>
      <c r="L123" s="153">
        <v>3</v>
      </c>
    </row>
    <row r="124" spans="1:12" ht="24.75" customHeight="1">
      <c r="A124" s="192">
        <f t="shared" si="13"/>
        <v>8</v>
      </c>
      <c r="B124" s="193" t="s">
        <v>41</v>
      </c>
      <c r="C124" s="248"/>
      <c r="D124" s="193" t="s">
        <v>106</v>
      </c>
      <c r="E124" s="253" t="s">
        <v>315</v>
      </c>
      <c r="F124" s="249">
        <v>48</v>
      </c>
      <c r="G124" s="237">
        <v>0.731</v>
      </c>
      <c r="H124" s="279">
        <v>0.01</v>
      </c>
      <c r="I124" s="279">
        <v>0.035</v>
      </c>
      <c r="J124" s="237">
        <f t="shared" si="11"/>
        <v>0.776</v>
      </c>
      <c r="K124" s="280">
        <v>0.045</v>
      </c>
      <c r="L124" s="153">
        <f t="shared" si="12"/>
        <v>1</v>
      </c>
    </row>
    <row r="125" spans="1:12" ht="24.75" customHeight="1">
      <c r="A125" s="192">
        <f t="shared" si="13"/>
        <v>9</v>
      </c>
      <c r="B125" s="193" t="s">
        <v>41</v>
      </c>
      <c r="C125" s="248"/>
      <c r="D125" s="193" t="s">
        <v>107</v>
      </c>
      <c r="E125" s="253" t="s">
        <v>315</v>
      </c>
      <c r="F125" s="249">
        <v>264</v>
      </c>
      <c r="G125" s="237">
        <v>0.76</v>
      </c>
      <c r="H125" s="279">
        <v>0.06</v>
      </c>
      <c r="I125" s="279">
        <v>0.075</v>
      </c>
      <c r="J125" s="237">
        <f t="shared" si="11"/>
        <v>0.895</v>
      </c>
      <c r="K125" s="280">
        <v>0.135</v>
      </c>
      <c r="L125" s="153">
        <f t="shared" si="12"/>
        <v>1</v>
      </c>
    </row>
    <row r="126" spans="1:12" ht="24.75" customHeight="1">
      <c r="A126" s="192">
        <f t="shared" si="13"/>
        <v>10</v>
      </c>
      <c r="B126" s="193" t="s">
        <v>41</v>
      </c>
      <c r="C126" s="248"/>
      <c r="D126" s="193" t="s">
        <v>43</v>
      </c>
      <c r="E126" s="253" t="s">
        <v>317</v>
      </c>
      <c r="F126" s="249">
        <v>1607</v>
      </c>
      <c r="G126" s="237">
        <v>4.787</v>
      </c>
      <c r="H126" s="279">
        <v>0.93</v>
      </c>
      <c r="I126" s="279">
        <v>0</v>
      </c>
      <c r="J126" s="237">
        <f t="shared" si="11"/>
        <v>5.717</v>
      </c>
      <c r="K126" s="280">
        <v>0.967</v>
      </c>
      <c r="L126" s="153">
        <f t="shared" si="12"/>
        <v>1</v>
      </c>
    </row>
    <row r="127" spans="1:12" ht="24.75" customHeight="1">
      <c r="A127" s="192">
        <f t="shared" si="13"/>
        <v>11</v>
      </c>
      <c r="B127" s="193" t="s">
        <v>41</v>
      </c>
      <c r="C127" s="248"/>
      <c r="D127" s="193" t="s">
        <v>228</v>
      </c>
      <c r="E127" s="253" t="s">
        <v>318</v>
      </c>
      <c r="F127" s="249">
        <v>3500</v>
      </c>
      <c r="G127" s="237">
        <v>0</v>
      </c>
      <c r="H127" s="279">
        <v>0</v>
      </c>
      <c r="I127" s="279">
        <v>2.731</v>
      </c>
      <c r="J127" s="237">
        <f t="shared" si="11"/>
        <v>2.731</v>
      </c>
      <c r="K127" s="280">
        <v>2.731</v>
      </c>
      <c r="L127" s="153">
        <f t="shared" si="12"/>
        <v>1</v>
      </c>
    </row>
    <row r="128" spans="1:12" ht="24.75" customHeight="1">
      <c r="A128" s="192">
        <f t="shared" si="13"/>
        <v>12</v>
      </c>
      <c r="B128" s="193" t="s">
        <v>41</v>
      </c>
      <c r="C128" s="248"/>
      <c r="D128" s="193" t="s">
        <v>229</v>
      </c>
      <c r="E128" s="253" t="s">
        <v>318</v>
      </c>
      <c r="F128" s="249">
        <v>8000</v>
      </c>
      <c r="G128" s="237">
        <v>0</v>
      </c>
      <c r="H128" s="279">
        <v>9.016</v>
      </c>
      <c r="I128" s="279">
        <v>0</v>
      </c>
      <c r="J128" s="237">
        <f t="shared" si="11"/>
        <v>9.016</v>
      </c>
      <c r="K128" s="280">
        <v>9.016</v>
      </c>
      <c r="L128" s="153">
        <f t="shared" si="12"/>
        <v>1</v>
      </c>
    </row>
    <row r="129" spans="1:12" ht="24.75" customHeight="1">
      <c r="A129" s="192">
        <f t="shared" si="13"/>
        <v>13</v>
      </c>
      <c r="B129" s="193" t="s">
        <v>41</v>
      </c>
      <c r="C129" s="248"/>
      <c r="D129" s="193" t="s">
        <v>230</v>
      </c>
      <c r="E129" s="253" t="s">
        <v>319</v>
      </c>
      <c r="F129" s="249">
        <v>8295</v>
      </c>
      <c r="G129" s="237">
        <v>0</v>
      </c>
      <c r="H129" s="279">
        <v>8.052</v>
      </c>
      <c r="I129" s="279">
        <v>0</v>
      </c>
      <c r="J129" s="237">
        <f t="shared" si="11"/>
        <v>8.052</v>
      </c>
      <c r="K129" s="280">
        <v>8.052</v>
      </c>
      <c r="L129" s="153">
        <f t="shared" si="12"/>
        <v>1</v>
      </c>
    </row>
    <row r="130" spans="1:12" ht="24.75" customHeight="1">
      <c r="A130" s="192">
        <f t="shared" si="13"/>
        <v>14</v>
      </c>
      <c r="B130" s="193" t="s">
        <v>45</v>
      </c>
      <c r="C130" s="248"/>
      <c r="D130" s="193" t="s">
        <v>46</v>
      </c>
      <c r="E130" s="253" t="s">
        <v>320</v>
      </c>
      <c r="F130" s="249">
        <v>271</v>
      </c>
      <c r="G130" s="237">
        <v>7.119</v>
      </c>
      <c r="H130" s="279">
        <v>0.284</v>
      </c>
      <c r="I130" s="279">
        <v>0</v>
      </c>
      <c r="J130" s="237">
        <f t="shared" si="11"/>
        <v>7.403</v>
      </c>
      <c r="K130" s="280">
        <v>0.284</v>
      </c>
      <c r="L130" s="153">
        <f t="shared" si="12"/>
        <v>1</v>
      </c>
    </row>
    <row r="131" spans="1:12" ht="24.75" customHeight="1">
      <c r="A131" s="192">
        <f t="shared" si="13"/>
        <v>15</v>
      </c>
      <c r="B131" s="193" t="s">
        <v>47</v>
      </c>
      <c r="C131" s="248"/>
      <c r="D131" s="193" t="s">
        <v>48</v>
      </c>
      <c r="E131" s="253" t="s">
        <v>321</v>
      </c>
      <c r="F131" s="249">
        <v>528</v>
      </c>
      <c r="G131" s="237">
        <v>0</v>
      </c>
      <c r="H131" s="279">
        <v>0</v>
      </c>
      <c r="I131" s="279">
        <v>0.18</v>
      </c>
      <c r="J131" s="237">
        <f t="shared" si="11"/>
        <v>0.18</v>
      </c>
      <c r="K131" s="280">
        <v>0.18</v>
      </c>
      <c r="L131" s="153">
        <f t="shared" si="12"/>
        <v>1</v>
      </c>
    </row>
    <row r="132" spans="1:12" ht="24.75" customHeight="1">
      <c r="A132" s="192">
        <f t="shared" si="13"/>
        <v>16</v>
      </c>
      <c r="B132" s="193" t="s">
        <v>47</v>
      </c>
      <c r="C132" s="248"/>
      <c r="D132" s="193" t="s">
        <v>108</v>
      </c>
      <c r="E132" s="253" t="s">
        <v>322</v>
      </c>
      <c r="F132" s="249">
        <v>1093</v>
      </c>
      <c r="G132" s="237">
        <v>1.13</v>
      </c>
      <c r="H132" s="279">
        <v>1.1</v>
      </c>
      <c r="I132" s="279">
        <v>0</v>
      </c>
      <c r="J132" s="237">
        <f t="shared" si="11"/>
        <v>2.23</v>
      </c>
      <c r="K132" s="280">
        <v>1.1</v>
      </c>
      <c r="L132" s="153">
        <f t="shared" si="12"/>
        <v>1</v>
      </c>
    </row>
    <row r="133" spans="1:12" ht="24.75" customHeight="1">
      <c r="A133" s="192">
        <f t="shared" si="13"/>
        <v>17</v>
      </c>
      <c r="B133" s="193" t="s">
        <v>47</v>
      </c>
      <c r="C133" s="248"/>
      <c r="D133" s="193" t="s">
        <v>109</v>
      </c>
      <c r="E133" s="253" t="s">
        <v>323</v>
      </c>
      <c r="F133" s="249">
        <v>3329</v>
      </c>
      <c r="G133" s="237">
        <v>0.85</v>
      </c>
      <c r="H133" s="279">
        <v>0</v>
      </c>
      <c r="I133" s="279">
        <v>0.8</v>
      </c>
      <c r="J133" s="237">
        <f t="shared" si="11"/>
        <v>1.65</v>
      </c>
      <c r="K133" s="280">
        <v>0.8</v>
      </c>
      <c r="L133" s="153">
        <f t="shared" si="12"/>
        <v>1</v>
      </c>
    </row>
    <row r="134" spans="1:12" ht="24.75" customHeight="1">
      <c r="A134" s="192">
        <f t="shared" si="13"/>
        <v>18</v>
      </c>
      <c r="B134" s="193" t="s">
        <v>47</v>
      </c>
      <c r="C134" s="248"/>
      <c r="D134" s="193" t="s">
        <v>110</v>
      </c>
      <c r="E134" s="253" t="s">
        <v>324</v>
      </c>
      <c r="F134" s="249">
        <v>508</v>
      </c>
      <c r="G134" s="237">
        <v>1.22</v>
      </c>
      <c r="H134" s="279">
        <v>1.37</v>
      </c>
      <c r="I134" s="279">
        <v>0</v>
      </c>
      <c r="J134" s="237">
        <f>G134+H134</f>
        <v>2.59</v>
      </c>
      <c r="K134" s="280">
        <v>1.37</v>
      </c>
      <c r="L134" s="153">
        <f t="shared" si="12"/>
        <v>1</v>
      </c>
    </row>
    <row r="135" spans="1:12" ht="24.75" customHeight="1" thickBot="1">
      <c r="A135" s="207"/>
      <c r="B135" s="349" t="s">
        <v>128</v>
      </c>
      <c r="C135" s="349"/>
      <c r="D135" s="349"/>
      <c r="E135" s="281"/>
      <c r="F135" s="209">
        <f aca="true" t="shared" si="14" ref="F135:K135">SUM(F117:F134)</f>
        <v>40145</v>
      </c>
      <c r="G135" s="210">
        <f t="shared" si="14"/>
        <v>67.26799999999999</v>
      </c>
      <c r="H135" s="210">
        <f>SUM(H117:H134)</f>
        <v>32.045</v>
      </c>
      <c r="I135" s="210">
        <f t="shared" si="14"/>
        <v>4.362</v>
      </c>
      <c r="J135" s="210">
        <f>SUM(G135+H135+I135)</f>
        <v>103.67499999999998</v>
      </c>
      <c r="K135" s="210">
        <f t="shared" si="14"/>
        <v>36.443999999999996</v>
      </c>
      <c r="L135" s="173">
        <f>IF(K135=0,0,(IF(J135/K135&gt;1,1,J135/K135)))</f>
        <v>1</v>
      </c>
    </row>
    <row r="136" spans="1:12" ht="24.75" customHeight="1" thickBot="1">
      <c r="A136" s="230" t="s">
        <v>83</v>
      </c>
      <c r="B136" s="347" t="s">
        <v>84</v>
      </c>
      <c r="C136" s="347"/>
      <c r="D136" s="347"/>
      <c r="E136" s="282"/>
      <c r="F136" s="270"/>
      <c r="G136" s="283"/>
      <c r="H136" s="284"/>
      <c r="I136" s="284"/>
      <c r="J136" s="285">
        <f t="shared" si="11"/>
        <v>0</v>
      </c>
      <c r="K136" s="284"/>
      <c r="L136" s="174"/>
    </row>
    <row r="137" spans="1:12" ht="24.75" customHeight="1">
      <c r="A137" s="183">
        <v>1</v>
      </c>
      <c r="B137" s="184" t="s">
        <v>44</v>
      </c>
      <c r="C137" s="272">
        <v>1</v>
      </c>
      <c r="D137" s="184" t="s">
        <v>211</v>
      </c>
      <c r="E137" s="273" t="s">
        <v>320</v>
      </c>
      <c r="F137" s="274">
        <v>5001</v>
      </c>
      <c r="G137" s="218">
        <v>6.04</v>
      </c>
      <c r="H137" s="286"/>
      <c r="I137" s="218">
        <v>10</v>
      </c>
      <c r="J137" s="237">
        <f t="shared" si="11"/>
        <v>16.04</v>
      </c>
      <c r="K137" s="287">
        <v>10</v>
      </c>
      <c r="L137" s="175">
        <f>IF(K137=0,0,(IF(J137/K137&gt;1,1,J137/K137)))</f>
        <v>1</v>
      </c>
    </row>
    <row r="138" spans="1:12" ht="24.75" customHeight="1">
      <c r="A138" s="192">
        <v>2</v>
      </c>
      <c r="B138" s="193" t="s">
        <v>49</v>
      </c>
      <c r="C138" s="248">
        <f aca="true" t="shared" si="15" ref="C138:C154">+C137+1</f>
        <v>2</v>
      </c>
      <c r="D138" s="193" t="s">
        <v>196</v>
      </c>
      <c r="E138" s="253" t="s">
        <v>325</v>
      </c>
      <c r="F138" s="249">
        <v>3200</v>
      </c>
      <c r="G138" s="288">
        <v>16.11</v>
      </c>
      <c r="H138" s="289">
        <v>1.75</v>
      </c>
      <c r="I138" s="289">
        <v>0.085</v>
      </c>
      <c r="J138" s="285">
        <f t="shared" si="11"/>
        <v>17.945</v>
      </c>
      <c r="K138" s="202">
        <v>1.92</v>
      </c>
      <c r="L138" s="176">
        <f>IF(K138=0,0,(IF(J138/K138&gt;1,1,J138/K138)))</f>
        <v>1</v>
      </c>
    </row>
    <row r="139" spans="1:12" ht="24.75" customHeight="1">
      <c r="A139" s="192">
        <v>3</v>
      </c>
      <c r="B139" s="193" t="s">
        <v>44</v>
      </c>
      <c r="C139" s="248">
        <f t="shared" si="15"/>
        <v>3</v>
      </c>
      <c r="D139" s="193" t="s">
        <v>198</v>
      </c>
      <c r="E139" s="253" t="s">
        <v>320</v>
      </c>
      <c r="F139" s="249">
        <v>5863</v>
      </c>
      <c r="G139" s="288">
        <v>25.077</v>
      </c>
      <c r="H139" s="290">
        <v>0</v>
      </c>
      <c r="I139" s="291">
        <v>11.329</v>
      </c>
      <c r="J139" s="285">
        <f t="shared" si="11"/>
        <v>36.406000000000006</v>
      </c>
      <c r="K139" s="202">
        <v>11.329</v>
      </c>
      <c r="L139" s="176">
        <f>IF(K139=0,0,(IF(J139/K139&gt;1,1,J139/K139)))</f>
        <v>1</v>
      </c>
    </row>
    <row r="140" spans="1:12" ht="24.75" customHeight="1">
      <c r="A140" s="192">
        <v>4</v>
      </c>
      <c r="B140" s="193" t="s">
        <v>49</v>
      </c>
      <c r="C140" s="248">
        <f t="shared" si="15"/>
        <v>4</v>
      </c>
      <c r="D140" s="193" t="s">
        <v>195</v>
      </c>
      <c r="E140" s="253" t="s">
        <v>320</v>
      </c>
      <c r="F140" s="249">
        <v>20793</v>
      </c>
      <c r="G140" s="288">
        <v>268.12</v>
      </c>
      <c r="H140" s="290">
        <v>0</v>
      </c>
      <c r="I140" s="291">
        <v>0</v>
      </c>
      <c r="J140" s="285">
        <f t="shared" si="11"/>
        <v>268.12</v>
      </c>
      <c r="K140" s="202">
        <v>0</v>
      </c>
      <c r="L140" s="176">
        <f>IF(K140=0,0,(IF(J140/K140&gt;1,1,J140/K140)))</f>
        <v>0</v>
      </c>
    </row>
    <row r="141" spans="1:12" ht="24.75" customHeight="1">
      <c r="A141" s="192">
        <v>5</v>
      </c>
      <c r="B141" s="193" t="s">
        <v>50</v>
      </c>
      <c r="C141" s="248">
        <f t="shared" si="15"/>
        <v>5</v>
      </c>
      <c r="D141" s="193" t="s">
        <v>197</v>
      </c>
      <c r="E141" s="253" t="s">
        <v>326</v>
      </c>
      <c r="F141" s="249">
        <v>22417</v>
      </c>
      <c r="G141" s="288">
        <v>63.976</v>
      </c>
      <c r="H141" s="291">
        <v>1.402</v>
      </c>
      <c r="I141" s="291">
        <v>0</v>
      </c>
      <c r="J141" s="285">
        <f t="shared" si="11"/>
        <v>65.378</v>
      </c>
      <c r="K141" s="202">
        <v>1.402</v>
      </c>
      <c r="L141" s="176">
        <f aca="true" t="shared" si="16" ref="L141:L161">IF(K141=0,0,(IF(J141/K141&gt;1,1,J141/K141)))</f>
        <v>1</v>
      </c>
    </row>
    <row r="142" spans="1:12" ht="24.75" customHeight="1">
      <c r="A142" s="192">
        <v>6</v>
      </c>
      <c r="B142" s="193" t="s">
        <v>49</v>
      </c>
      <c r="C142" s="248">
        <f t="shared" si="15"/>
        <v>6</v>
      </c>
      <c r="D142" s="193" t="s">
        <v>226</v>
      </c>
      <c r="E142" s="253" t="s">
        <v>327</v>
      </c>
      <c r="F142" s="249">
        <v>1406</v>
      </c>
      <c r="G142" s="288">
        <v>1.684</v>
      </c>
      <c r="H142" s="290">
        <v>0</v>
      </c>
      <c r="I142" s="291">
        <v>1.684</v>
      </c>
      <c r="J142" s="285">
        <f t="shared" si="11"/>
        <v>3.368</v>
      </c>
      <c r="K142" s="202">
        <v>1.789</v>
      </c>
      <c r="L142" s="176">
        <f t="shared" si="16"/>
        <v>1</v>
      </c>
    </row>
    <row r="143" spans="1:12" ht="24.75" customHeight="1">
      <c r="A143" s="192">
        <v>7</v>
      </c>
      <c r="B143" s="193" t="s">
        <v>49</v>
      </c>
      <c r="C143" s="248">
        <f t="shared" si="15"/>
        <v>7</v>
      </c>
      <c r="D143" s="193" t="s">
        <v>199</v>
      </c>
      <c r="E143" s="253" t="s">
        <v>328</v>
      </c>
      <c r="F143" s="249">
        <v>1128</v>
      </c>
      <c r="G143" s="288">
        <v>0.896</v>
      </c>
      <c r="H143" s="289">
        <v>1.298</v>
      </c>
      <c r="I143" s="290">
        <v>0</v>
      </c>
      <c r="J143" s="285">
        <f t="shared" si="11"/>
        <v>2.194</v>
      </c>
      <c r="K143" s="202">
        <v>1.685</v>
      </c>
      <c r="L143" s="176">
        <f t="shared" si="16"/>
        <v>1</v>
      </c>
    </row>
    <row r="144" spans="1:12" ht="24.75" customHeight="1">
      <c r="A144" s="192">
        <v>8</v>
      </c>
      <c r="B144" s="193" t="s">
        <v>49</v>
      </c>
      <c r="C144" s="248">
        <f t="shared" si="15"/>
        <v>8</v>
      </c>
      <c r="D144" s="193" t="s">
        <v>200</v>
      </c>
      <c r="E144" s="253" t="s">
        <v>329</v>
      </c>
      <c r="F144" s="249">
        <v>1127</v>
      </c>
      <c r="G144" s="288">
        <v>7.803</v>
      </c>
      <c r="H144" s="291">
        <v>0.765</v>
      </c>
      <c r="I144" s="291">
        <v>1.284</v>
      </c>
      <c r="J144" s="285">
        <f t="shared" si="11"/>
        <v>9.852</v>
      </c>
      <c r="K144" s="202">
        <v>1.674</v>
      </c>
      <c r="L144" s="176">
        <f>IF(K144=0,0,(IF(J144/K144&gt;1,1,J144/K144)))</f>
        <v>1</v>
      </c>
    </row>
    <row r="145" spans="1:12" ht="24.75" customHeight="1">
      <c r="A145" s="192">
        <v>9</v>
      </c>
      <c r="B145" s="193" t="s">
        <v>96</v>
      </c>
      <c r="C145" s="248">
        <f t="shared" si="15"/>
        <v>9</v>
      </c>
      <c r="D145" s="193" t="s">
        <v>201</v>
      </c>
      <c r="E145" s="253" t="s">
        <v>330</v>
      </c>
      <c r="F145" s="249">
        <v>1375</v>
      </c>
      <c r="G145" s="288">
        <v>14.112</v>
      </c>
      <c r="H145" s="288">
        <v>1.592</v>
      </c>
      <c r="I145" s="290">
        <v>0</v>
      </c>
      <c r="J145" s="285">
        <f t="shared" si="11"/>
        <v>15.704</v>
      </c>
      <c r="K145" s="202">
        <v>1.592</v>
      </c>
      <c r="L145" s="176">
        <f t="shared" si="16"/>
        <v>1</v>
      </c>
    </row>
    <row r="146" spans="1:12" ht="24.75" customHeight="1">
      <c r="A146" s="192">
        <v>10</v>
      </c>
      <c r="B146" s="193" t="s">
        <v>96</v>
      </c>
      <c r="C146" s="248">
        <f t="shared" si="15"/>
        <v>10</v>
      </c>
      <c r="D146" s="193" t="s">
        <v>202</v>
      </c>
      <c r="E146" s="253" t="s">
        <v>331</v>
      </c>
      <c r="F146" s="249">
        <v>240</v>
      </c>
      <c r="G146" s="288">
        <v>0</v>
      </c>
      <c r="H146" s="291">
        <v>0</v>
      </c>
      <c r="I146" s="291">
        <v>0.099</v>
      </c>
      <c r="J146" s="285">
        <f t="shared" si="11"/>
        <v>0.099</v>
      </c>
      <c r="K146" s="202">
        <v>0.099</v>
      </c>
      <c r="L146" s="176">
        <f t="shared" si="16"/>
        <v>1</v>
      </c>
    </row>
    <row r="147" spans="1:12" ht="24.75" customHeight="1">
      <c r="A147" s="192">
        <v>11</v>
      </c>
      <c r="B147" s="193" t="s">
        <v>96</v>
      </c>
      <c r="C147" s="248">
        <f t="shared" si="15"/>
        <v>11</v>
      </c>
      <c r="D147" s="193" t="s">
        <v>235</v>
      </c>
      <c r="E147" s="253" t="s">
        <v>331</v>
      </c>
      <c r="F147" s="249">
        <v>100</v>
      </c>
      <c r="G147" s="288">
        <v>0</v>
      </c>
      <c r="H147" s="290">
        <v>0</v>
      </c>
      <c r="I147" s="291">
        <v>0</v>
      </c>
      <c r="J147" s="285">
        <f t="shared" si="11"/>
        <v>0</v>
      </c>
      <c r="K147" s="202">
        <v>0</v>
      </c>
      <c r="L147" s="176">
        <f>IF(K147=0,0,(IF(J147/K147&gt;1,1,J147/K147)))</f>
        <v>0</v>
      </c>
    </row>
    <row r="148" spans="1:12" ht="24.75" customHeight="1">
      <c r="A148" s="192">
        <v>12</v>
      </c>
      <c r="B148" s="193" t="s">
        <v>96</v>
      </c>
      <c r="C148" s="248">
        <f t="shared" si="15"/>
        <v>12</v>
      </c>
      <c r="D148" s="193" t="s">
        <v>203</v>
      </c>
      <c r="E148" s="253" t="s">
        <v>332</v>
      </c>
      <c r="F148" s="249">
        <v>57</v>
      </c>
      <c r="G148" s="288">
        <v>0.212</v>
      </c>
      <c r="H148" s="290">
        <v>0</v>
      </c>
      <c r="I148" s="291">
        <v>0.028</v>
      </c>
      <c r="J148" s="285">
        <f t="shared" si="11"/>
        <v>0.24</v>
      </c>
      <c r="K148" s="202">
        <v>0.028</v>
      </c>
      <c r="L148" s="176">
        <f t="shared" si="16"/>
        <v>1</v>
      </c>
    </row>
    <row r="149" spans="1:12" ht="24.75" customHeight="1">
      <c r="A149" s="192">
        <v>13</v>
      </c>
      <c r="B149" s="193" t="s">
        <v>49</v>
      </c>
      <c r="C149" s="248">
        <f t="shared" si="15"/>
        <v>13</v>
      </c>
      <c r="D149" s="193" t="s">
        <v>204</v>
      </c>
      <c r="E149" s="253" t="s">
        <v>320</v>
      </c>
      <c r="F149" s="249">
        <v>651</v>
      </c>
      <c r="G149" s="292">
        <v>268.12</v>
      </c>
      <c r="H149" s="290">
        <v>0</v>
      </c>
      <c r="I149" s="291">
        <v>0</v>
      </c>
      <c r="J149" s="285">
        <f t="shared" si="11"/>
        <v>268.12</v>
      </c>
      <c r="K149" s="202">
        <v>0</v>
      </c>
      <c r="L149" s="176">
        <f t="shared" si="16"/>
        <v>0</v>
      </c>
    </row>
    <row r="150" spans="1:12" ht="24.75" customHeight="1">
      <c r="A150" s="192">
        <v>14</v>
      </c>
      <c r="B150" s="193" t="s">
        <v>50</v>
      </c>
      <c r="C150" s="248">
        <f t="shared" si="15"/>
        <v>14</v>
      </c>
      <c r="D150" s="193" t="s">
        <v>205</v>
      </c>
      <c r="E150" s="253" t="s">
        <v>333</v>
      </c>
      <c r="F150" s="249">
        <v>1377</v>
      </c>
      <c r="G150" s="288">
        <v>0</v>
      </c>
      <c r="H150" s="291">
        <v>0</v>
      </c>
      <c r="I150" s="291">
        <v>0</v>
      </c>
      <c r="J150" s="285">
        <f t="shared" si="11"/>
        <v>0</v>
      </c>
      <c r="K150" s="202">
        <v>0.235</v>
      </c>
      <c r="L150" s="176">
        <f t="shared" si="16"/>
        <v>0</v>
      </c>
    </row>
    <row r="151" spans="1:12" ht="24.75" customHeight="1">
      <c r="A151" s="192">
        <v>15</v>
      </c>
      <c r="B151" s="193" t="s">
        <v>44</v>
      </c>
      <c r="C151" s="248">
        <f t="shared" si="15"/>
        <v>15</v>
      </c>
      <c r="D151" s="193" t="s">
        <v>206</v>
      </c>
      <c r="E151" s="253" t="s">
        <v>247</v>
      </c>
      <c r="F151" s="293">
        <v>1119</v>
      </c>
      <c r="G151" s="288">
        <v>43.284</v>
      </c>
      <c r="H151" s="291">
        <v>3.332</v>
      </c>
      <c r="I151" s="290">
        <v>0</v>
      </c>
      <c r="J151" s="285">
        <f t="shared" si="11"/>
        <v>46.616</v>
      </c>
      <c r="K151" s="202">
        <v>3.332</v>
      </c>
      <c r="L151" s="176">
        <f t="shared" si="16"/>
        <v>1</v>
      </c>
    </row>
    <row r="152" spans="1:12" ht="24.75" customHeight="1">
      <c r="A152" s="192">
        <v>16</v>
      </c>
      <c r="B152" s="193" t="s">
        <v>49</v>
      </c>
      <c r="C152" s="248">
        <f t="shared" si="15"/>
        <v>16</v>
      </c>
      <c r="D152" s="193" t="s">
        <v>207</v>
      </c>
      <c r="E152" s="253" t="s">
        <v>334</v>
      </c>
      <c r="F152" s="249">
        <v>439</v>
      </c>
      <c r="G152" s="288">
        <v>0.215</v>
      </c>
      <c r="H152" s="291">
        <v>0.119</v>
      </c>
      <c r="I152" s="291">
        <v>0.177</v>
      </c>
      <c r="J152" s="285">
        <f t="shared" si="11"/>
        <v>0.5109999999999999</v>
      </c>
      <c r="K152" s="202">
        <v>0.296</v>
      </c>
      <c r="L152" s="176">
        <f t="shared" si="16"/>
        <v>1</v>
      </c>
    </row>
    <row r="153" spans="1:12" ht="24.75" customHeight="1">
      <c r="A153" s="192">
        <v>17</v>
      </c>
      <c r="B153" s="193" t="s">
        <v>50</v>
      </c>
      <c r="C153" s="248">
        <f t="shared" si="15"/>
        <v>17</v>
      </c>
      <c r="D153" s="193" t="s">
        <v>208</v>
      </c>
      <c r="E153" s="253" t="s">
        <v>335</v>
      </c>
      <c r="F153" s="249">
        <v>1386</v>
      </c>
      <c r="G153" s="288">
        <v>3.554</v>
      </c>
      <c r="H153" s="291">
        <v>0.03</v>
      </c>
      <c r="I153" s="291">
        <v>0.843</v>
      </c>
      <c r="J153" s="285">
        <f t="shared" si="11"/>
        <v>4.427</v>
      </c>
      <c r="K153" s="202">
        <v>1.004</v>
      </c>
      <c r="L153" s="176">
        <f t="shared" si="16"/>
        <v>1</v>
      </c>
    </row>
    <row r="154" spans="1:12" ht="24.75" customHeight="1" thickBot="1">
      <c r="A154" s="207">
        <v>18</v>
      </c>
      <c r="B154" s="294" t="s">
        <v>49</v>
      </c>
      <c r="C154" s="295">
        <f t="shared" si="15"/>
        <v>18</v>
      </c>
      <c r="D154" s="294" t="s">
        <v>209</v>
      </c>
      <c r="E154" s="296" t="s">
        <v>336</v>
      </c>
      <c r="F154" s="209">
        <v>220</v>
      </c>
      <c r="G154" s="297">
        <v>0.1</v>
      </c>
      <c r="H154" s="298">
        <v>0.05</v>
      </c>
      <c r="I154" s="298">
        <v>0.06</v>
      </c>
      <c r="J154" s="285">
        <f t="shared" si="11"/>
        <v>0.21000000000000002</v>
      </c>
      <c r="K154" s="299">
        <v>0</v>
      </c>
      <c r="L154" s="173">
        <f t="shared" si="16"/>
        <v>0</v>
      </c>
    </row>
    <row r="155" spans="1:12" ht="24.75" customHeight="1">
      <c r="A155" s="300"/>
      <c r="B155" s="301" t="s">
        <v>83</v>
      </c>
      <c r="C155" s="350" t="s">
        <v>132</v>
      </c>
      <c r="D155" s="351"/>
      <c r="E155" s="302"/>
      <c r="F155" s="303">
        <f aca="true" t="shared" si="17" ref="F155:K155">SUM(F137:F154)</f>
        <v>67899</v>
      </c>
      <c r="G155" s="304">
        <f t="shared" si="17"/>
        <v>719.3030000000001</v>
      </c>
      <c r="H155" s="305">
        <f t="shared" si="17"/>
        <v>10.338</v>
      </c>
      <c r="I155" s="305">
        <f t="shared" si="17"/>
        <v>25.589</v>
      </c>
      <c r="J155" s="305">
        <f t="shared" si="17"/>
        <v>755.23</v>
      </c>
      <c r="K155" s="305">
        <f t="shared" si="17"/>
        <v>36.385</v>
      </c>
      <c r="L155" s="177">
        <f t="shared" si="16"/>
        <v>1</v>
      </c>
    </row>
    <row r="156" spans="1:12" ht="24.75" customHeight="1">
      <c r="A156" s="192"/>
      <c r="B156" s="306" t="s">
        <v>81</v>
      </c>
      <c r="C156" s="344" t="s">
        <v>82</v>
      </c>
      <c r="D156" s="345"/>
      <c r="E156" s="226"/>
      <c r="F156" s="249">
        <f aca="true" t="shared" si="18" ref="F156:K156">+F135</f>
        <v>40145</v>
      </c>
      <c r="G156" s="307">
        <f t="shared" si="18"/>
        <v>67.26799999999999</v>
      </c>
      <c r="H156" s="308">
        <f t="shared" si="18"/>
        <v>32.045</v>
      </c>
      <c r="I156" s="308">
        <f t="shared" si="18"/>
        <v>4.362</v>
      </c>
      <c r="J156" s="308">
        <f t="shared" si="18"/>
        <v>103.67499999999998</v>
      </c>
      <c r="K156" s="308">
        <f t="shared" si="18"/>
        <v>36.443999999999996</v>
      </c>
      <c r="L156" s="176">
        <f t="shared" si="16"/>
        <v>1</v>
      </c>
    </row>
    <row r="157" spans="1:12" ht="24.75" customHeight="1">
      <c r="A157" s="192"/>
      <c r="B157" s="306" t="s">
        <v>79</v>
      </c>
      <c r="C157" s="344" t="s">
        <v>80</v>
      </c>
      <c r="D157" s="345"/>
      <c r="E157" s="226"/>
      <c r="F157" s="249">
        <f aca="true" t="shared" si="19" ref="F157:K157">+E115</f>
        <v>47129</v>
      </c>
      <c r="G157" s="308">
        <f t="shared" si="19"/>
        <v>105.096</v>
      </c>
      <c r="H157" s="308">
        <f t="shared" si="19"/>
        <v>23.276999999999997</v>
      </c>
      <c r="I157" s="308">
        <f t="shared" si="19"/>
        <v>11.4403</v>
      </c>
      <c r="J157" s="308">
        <f t="shared" si="19"/>
        <v>139.8133</v>
      </c>
      <c r="K157" s="308">
        <f t="shared" si="19"/>
        <v>34.533999999999985</v>
      </c>
      <c r="L157" s="176">
        <f t="shared" si="16"/>
        <v>1</v>
      </c>
    </row>
    <row r="158" spans="1:12" ht="24.75" customHeight="1">
      <c r="A158" s="192"/>
      <c r="B158" s="306" t="s">
        <v>77</v>
      </c>
      <c r="C158" s="344" t="s">
        <v>78</v>
      </c>
      <c r="D158" s="345"/>
      <c r="E158" s="253"/>
      <c r="F158" s="249">
        <f aca="true" t="shared" si="20" ref="F158:K158">+E69</f>
        <v>89463</v>
      </c>
      <c r="G158" s="308">
        <f t="shared" si="20"/>
        <v>260.307</v>
      </c>
      <c r="H158" s="308">
        <f t="shared" si="20"/>
        <v>8.437999999999999</v>
      </c>
      <c r="I158" s="308">
        <f t="shared" si="20"/>
        <v>24.954</v>
      </c>
      <c r="J158" s="308">
        <f t="shared" si="20"/>
        <v>293.699</v>
      </c>
      <c r="K158" s="308">
        <f t="shared" si="20"/>
        <v>81.149</v>
      </c>
      <c r="L158" s="176">
        <f t="shared" si="16"/>
        <v>1</v>
      </c>
    </row>
    <row r="159" spans="1:12" ht="24.75" customHeight="1">
      <c r="A159" s="192"/>
      <c r="B159" s="306" t="s">
        <v>75</v>
      </c>
      <c r="C159" s="344" t="s">
        <v>76</v>
      </c>
      <c r="D159" s="345"/>
      <c r="E159" s="226"/>
      <c r="F159" s="249">
        <f aca="true" t="shared" si="21" ref="F159:K159">+E53</f>
        <v>44611</v>
      </c>
      <c r="G159" s="308">
        <f t="shared" si="21"/>
        <v>106.90000000000003</v>
      </c>
      <c r="H159" s="308">
        <f t="shared" si="21"/>
        <v>31.45</v>
      </c>
      <c r="I159" s="308">
        <f t="shared" si="21"/>
        <v>16.567</v>
      </c>
      <c r="J159" s="308">
        <f t="shared" si="21"/>
        <v>154.91700000000003</v>
      </c>
      <c r="K159" s="308">
        <f t="shared" si="21"/>
        <v>48.027</v>
      </c>
      <c r="L159" s="176">
        <f t="shared" si="16"/>
        <v>1</v>
      </c>
    </row>
    <row r="160" spans="1:12" ht="24.75" customHeight="1">
      <c r="A160" s="192"/>
      <c r="B160" s="306" t="s">
        <v>73</v>
      </c>
      <c r="C160" s="344" t="s">
        <v>74</v>
      </c>
      <c r="D160" s="345"/>
      <c r="E160" s="226"/>
      <c r="F160" s="249">
        <f aca="true" t="shared" si="22" ref="F160:K160">+E40</f>
        <v>115703</v>
      </c>
      <c r="G160" s="308">
        <f t="shared" si="22"/>
        <v>574.2500000000001</v>
      </c>
      <c r="H160" s="308">
        <f t="shared" si="22"/>
        <v>48.217</v>
      </c>
      <c r="I160" s="308">
        <f t="shared" si="22"/>
        <v>46.198</v>
      </c>
      <c r="J160" s="308">
        <f t="shared" si="22"/>
        <v>668.6650000000001</v>
      </c>
      <c r="K160" s="308">
        <f t="shared" si="22"/>
        <v>323.85100000000006</v>
      </c>
      <c r="L160" s="176">
        <f t="shared" si="16"/>
        <v>1</v>
      </c>
    </row>
    <row r="161" spans="1:12" ht="24.75" customHeight="1" thickBot="1">
      <c r="A161" s="241"/>
      <c r="B161" s="346" t="s">
        <v>97</v>
      </c>
      <c r="C161" s="346"/>
      <c r="D161" s="346"/>
      <c r="E161" s="309"/>
      <c r="F161" s="310">
        <f aca="true" t="shared" si="23" ref="F161:K161">SUM(F155:F160)</f>
        <v>404950</v>
      </c>
      <c r="G161" s="311">
        <f t="shared" si="23"/>
        <v>1833.1240000000003</v>
      </c>
      <c r="H161" s="312">
        <f t="shared" si="23"/>
        <v>153.765</v>
      </c>
      <c r="I161" s="312">
        <f t="shared" si="23"/>
        <v>129.11030000000002</v>
      </c>
      <c r="J161" s="312">
        <f t="shared" si="23"/>
        <v>2115.9993</v>
      </c>
      <c r="K161" s="312">
        <f t="shared" si="23"/>
        <v>560.3900000000001</v>
      </c>
      <c r="L161" s="178">
        <f t="shared" si="16"/>
        <v>1</v>
      </c>
    </row>
    <row r="162" spans="1:12" ht="24.75" customHeight="1" thickBot="1">
      <c r="A162" s="313"/>
      <c r="B162" s="314"/>
      <c r="C162" s="315"/>
      <c r="D162" s="316"/>
      <c r="E162" s="316"/>
      <c r="F162" s="317"/>
      <c r="G162" s="315"/>
      <c r="H162" s="318"/>
      <c r="I162" s="315"/>
      <c r="J162" s="315"/>
      <c r="K162" s="315"/>
      <c r="L162" s="152"/>
    </row>
    <row r="163" spans="1:12" ht="24.75" customHeight="1" thickBot="1">
      <c r="A163" s="313"/>
      <c r="B163" s="315"/>
      <c r="C163" s="315"/>
      <c r="D163" s="319"/>
      <c r="E163" s="320" t="s">
        <v>343</v>
      </c>
      <c r="F163" s="321"/>
      <c r="G163" s="322" t="s">
        <v>351</v>
      </c>
      <c r="H163" s="323" t="s">
        <v>347</v>
      </c>
      <c r="I163" s="320"/>
      <c r="J163" s="324"/>
      <c r="K163" s="315"/>
      <c r="L163" s="172"/>
    </row>
    <row r="164" spans="1:12" ht="24.75" customHeight="1" thickBot="1">
      <c r="A164" s="325"/>
      <c r="B164" s="315"/>
      <c r="C164" s="315"/>
      <c r="D164" s="326"/>
      <c r="E164" s="327"/>
      <c r="F164" s="321"/>
      <c r="G164" s="231"/>
      <c r="H164" s="323"/>
      <c r="I164" s="327"/>
      <c r="J164" s="324"/>
      <c r="K164" s="315"/>
      <c r="L164" s="172"/>
    </row>
    <row r="165" spans="1:12" ht="24.75" customHeight="1" thickBot="1">
      <c r="A165" s="313"/>
      <c r="B165" s="315"/>
      <c r="C165" s="315"/>
      <c r="D165" s="328"/>
      <c r="E165" s="320" t="s">
        <v>344</v>
      </c>
      <c r="F165" s="321"/>
      <c r="G165" s="322" t="s">
        <v>351</v>
      </c>
      <c r="H165" s="323" t="s">
        <v>348</v>
      </c>
      <c r="I165" s="320"/>
      <c r="J165" s="329"/>
      <c r="K165" s="315"/>
      <c r="L165" s="172"/>
    </row>
    <row r="166" spans="1:12" ht="24.75" customHeight="1" thickBot="1">
      <c r="A166" s="315"/>
      <c r="B166" s="315"/>
      <c r="C166" s="315"/>
      <c r="D166" s="326"/>
      <c r="E166" s="327"/>
      <c r="F166" s="321"/>
      <c r="G166" s="231"/>
      <c r="H166" s="323"/>
      <c r="I166" s="327"/>
      <c r="J166" s="330"/>
      <c r="K166" s="315"/>
      <c r="L166" s="172"/>
    </row>
    <row r="167" spans="1:12" ht="24.75" customHeight="1" thickBot="1">
      <c r="A167" s="315"/>
      <c r="B167" s="315"/>
      <c r="C167" s="315"/>
      <c r="D167" s="331"/>
      <c r="E167" s="320" t="s">
        <v>345</v>
      </c>
      <c r="F167" s="321"/>
      <c r="G167" s="322" t="s">
        <v>351</v>
      </c>
      <c r="H167" s="323" t="s">
        <v>349</v>
      </c>
      <c r="I167" s="320"/>
      <c r="J167" s="330"/>
      <c r="K167" s="315"/>
      <c r="L167" s="172"/>
    </row>
    <row r="168" spans="1:12" ht="24.75" customHeight="1" thickBot="1">
      <c r="A168" s="315"/>
      <c r="B168" s="315"/>
      <c r="C168" s="315"/>
      <c r="D168" s="326"/>
      <c r="E168" s="327"/>
      <c r="F168" s="321"/>
      <c r="G168" s="231"/>
      <c r="H168" s="323"/>
      <c r="I168" s="327"/>
      <c r="J168" s="330"/>
      <c r="K168" s="315"/>
      <c r="L168" s="172"/>
    </row>
    <row r="169" spans="1:12" ht="24.75" customHeight="1" thickBot="1">
      <c r="A169" s="315"/>
      <c r="B169" s="315"/>
      <c r="C169" s="315"/>
      <c r="D169" s="332"/>
      <c r="E169" s="320" t="s">
        <v>346</v>
      </c>
      <c r="F169" s="321"/>
      <c r="G169" s="322" t="s">
        <v>351</v>
      </c>
      <c r="H169" s="323" t="s">
        <v>350</v>
      </c>
      <c r="I169" s="320"/>
      <c r="J169" s="330"/>
      <c r="K169" s="315"/>
      <c r="L169" s="172"/>
    </row>
  </sheetData>
  <sheetProtection/>
  <mergeCells count="27">
    <mergeCell ref="A2:K2"/>
    <mergeCell ref="B70:C70"/>
    <mergeCell ref="A1:K1"/>
    <mergeCell ref="A3:K3"/>
    <mergeCell ref="A5:A7"/>
    <mergeCell ref="G5:H5"/>
    <mergeCell ref="C5:C7"/>
    <mergeCell ref="B69:C69"/>
    <mergeCell ref="B41:C41"/>
    <mergeCell ref="B54:C54"/>
    <mergeCell ref="B5:B7"/>
    <mergeCell ref="G116:J116"/>
    <mergeCell ref="B135:D135"/>
    <mergeCell ref="B136:D136"/>
    <mergeCell ref="C155:D155"/>
    <mergeCell ref="C156:D156"/>
    <mergeCell ref="K6:K7"/>
    <mergeCell ref="F41:J41"/>
    <mergeCell ref="B40:C40"/>
    <mergeCell ref="B53:C53"/>
    <mergeCell ref="B9:C9"/>
    <mergeCell ref="C157:D157"/>
    <mergeCell ref="C158:D158"/>
    <mergeCell ref="C159:D159"/>
    <mergeCell ref="C160:D160"/>
    <mergeCell ref="B161:D161"/>
    <mergeCell ref="B116:D116"/>
  </mergeCells>
  <conditionalFormatting sqref="K10:K40 K42:K53 K55:K69">
    <cfRule type="cellIs" priority="12" dxfId="2" operator="lessThan">
      <formula>0.3</formula>
    </cfRule>
  </conditionalFormatting>
  <conditionalFormatting sqref="K10:K39 K42:K52 K55:K68">
    <cfRule type="cellIs" priority="10" dxfId="0" operator="between">
      <formula>0.5</formula>
      <formula>0.7</formula>
    </cfRule>
    <cfRule type="cellIs" priority="11" dxfId="7" operator="greaterThan">
      <formula>0.7</formula>
    </cfRule>
  </conditionalFormatting>
  <conditionalFormatting sqref="K10:K39 K42:K53 K55:K68">
    <cfRule type="cellIs" priority="9" dxfId="1" operator="between">
      <formula>0.3</formula>
      <formula>0.5</formula>
    </cfRule>
  </conditionalFormatting>
  <conditionalFormatting sqref="K71:K114">
    <cfRule type="cellIs" priority="5" dxfId="2" operator="lessThan">
      <formula>0.3</formula>
    </cfRule>
    <cfRule type="cellIs" priority="6" dxfId="1" operator="between">
      <formula>0.3</formula>
      <formula>0.5</formula>
    </cfRule>
    <cfRule type="cellIs" priority="7" dxfId="0" operator="between">
      <formula>0.5</formula>
      <formula>0.7</formula>
    </cfRule>
    <cfRule type="cellIs" priority="8" dxfId="7" operator="greaterThan">
      <formula>0.7</formula>
    </cfRule>
  </conditionalFormatting>
  <conditionalFormatting sqref="L117:L134 L137:L154">
    <cfRule type="cellIs" priority="1" dxfId="2" operator="lessThan">
      <formula>0.3</formula>
    </cfRule>
    <cfRule type="cellIs" priority="2" dxfId="1" operator="between">
      <formula>0.3</formula>
      <formula>0.5</formula>
    </cfRule>
    <cfRule type="cellIs" priority="3" dxfId="0" operator="between">
      <formula>0.5</formula>
      <formula>0.7</formula>
    </cfRule>
    <cfRule type="cellIs" priority="4" dxfId="7" operator="greaterThan">
      <formula>0.7</formula>
    </cfRule>
  </conditionalFormatting>
  <printOptions horizontalCentered="1" verticalCentered="1"/>
  <pageMargins left="0.7" right="0.7" top="0.15" bottom="0.12" header="0.3" footer="0.3"/>
  <pageSetup horizontalDpi="600" verticalDpi="600" orientation="portrait" scale="40" r:id="rId2"/>
  <rowBreaks count="2" manualBreakCount="2">
    <brk id="69" max="10" man="1"/>
    <brk id="13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25" sqref="G25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4.75">
      <c r="A1" s="370" t="s">
        <v>71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91"/>
      <c r="M1" s="22"/>
    </row>
    <row r="2" spans="1:13" ht="24.75">
      <c r="A2" s="370" t="s">
        <v>137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91"/>
      <c r="M2" s="22"/>
    </row>
    <row r="3" spans="1:13" ht="21.75">
      <c r="A3" s="371" t="s">
        <v>172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5"/>
      <c r="M3" s="79"/>
    </row>
    <row r="4" spans="1:13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3" ht="17.25" thickBot="1" thickTop="1">
      <c r="A5" s="372" t="s">
        <v>0</v>
      </c>
      <c r="B5" s="374" t="s">
        <v>95</v>
      </c>
      <c r="C5" s="375"/>
      <c r="D5" s="380" t="s">
        <v>4</v>
      </c>
      <c r="E5" s="69" t="s">
        <v>51</v>
      </c>
      <c r="F5" s="71" t="s">
        <v>57</v>
      </c>
      <c r="G5" s="382" t="s">
        <v>54</v>
      </c>
      <c r="H5" s="383"/>
      <c r="I5" s="75" t="s">
        <v>57</v>
      </c>
      <c r="J5" s="77" t="s">
        <v>57</v>
      </c>
      <c r="K5" s="80" t="s">
        <v>60</v>
      </c>
      <c r="L5" s="111"/>
      <c r="M5" s="57"/>
    </row>
    <row r="6" spans="1:13" ht="15.75">
      <c r="A6" s="373"/>
      <c r="B6" s="376"/>
      <c r="C6" s="377"/>
      <c r="D6" s="381"/>
      <c r="E6" s="70" t="s">
        <v>52</v>
      </c>
      <c r="F6" s="72" t="s">
        <v>62</v>
      </c>
      <c r="G6" s="73" t="s">
        <v>55</v>
      </c>
      <c r="H6" s="74" t="s">
        <v>56</v>
      </c>
      <c r="I6" s="76" t="s">
        <v>58</v>
      </c>
      <c r="J6" s="78" t="s">
        <v>59</v>
      </c>
      <c r="K6" s="384" t="s">
        <v>61</v>
      </c>
      <c r="L6" s="123"/>
      <c r="M6" s="57"/>
    </row>
    <row r="7" spans="1:13" ht="19.5" thickBot="1">
      <c r="A7" s="373"/>
      <c r="B7" s="378"/>
      <c r="C7" s="379"/>
      <c r="D7" s="381"/>
      <c r="E7" s="70" t="s">
        <v>53</v>
      </c>
      <c r="F7" s="83" t="s">
        <v>98</v>
      </c>
      <c r="G7" s="84" t="s">
        <v>98</v>
      </c>
      <c r="H7" s="85" t="s">
        <v>98</v>
      </c>
      <c r="I7" s="81" t="s">
        <v>98</v>
      </c>
      <c r="J7" s="82" t="s">
        <v>98</v>
      </c>
      <c r="K7" s="385"/>
      <c r="L7" s="124"/>
      <c r="M7" s="22"/>
    </row>
    <row r="8" spans="1:13" ht="16.5" thickBot="1">
      <c r="A8" s="86">
        <v>1</v>
      </c>
      <c r="B8" s="87">
        <v>2</v>
      </c>
      <c r="C8" s="88"/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9" t="s">
        <v>64</v>
      </c>
      <c r="J8" s="89">
        <v>9</v>
      </c>
      <c r="K8" s="90">
        <v>10</v>
      </c>
      <c r="L8" s="125"/>
      <c r="M8" s="22"/>
    </row>
    <row r="9" spans="1:18" ht="17.25" thickBot="1" thickTop="1">
      <c r="A9" s="21" t="s">
        <v>73</v>
      </c>
      <c r="B9" s="364" t="s">
        <v>74</v>
      </c>
      <c r="C9" s="365"/>
      <c r="D9" s="365"/>
      <c r="E9" s="16"/>
      <c r="F9" s="16"/>
      <c r="G9" s="16"/>
      <c r="H9" s="16"/>
      <c r="I9" s="16"/>
      <c r="J9" s="16"/>
      <c r="K9" s="24"/>
      <c r="L9" s="92"/>
      <c r="M9" s="122" t="s">
        <v>173</v>
      </c>
      <c r="N9" s="130" t="s">
        <v>174</v>
      </c>
      <c r="O9" s="130" t="s">
        <v>175</v>
      </c>
      <c r="P9" s="130" t="s">
        <v>176</v>
      </c>
      <c r="Q9" s="130" t="s">
        <v>177</v>
      </c>
      <c r="R9" s="130"/>
    </row>
    <row r="10" spans="1:18" ht="16.5" thickTop="1">
      <c r="A10" s="27">
        <v>1</v>
      </c>
      <c r="B10" s="2" t="s">
        <v>3</v>
      </c>
      <c r="C10" s="36">
        <v>1</v>
      </c>
      <c r="D10" s="9" t="s">
        <v>6</v>
      </c>
      <c r="E10" s="18">
        <v>26952</v>
      </c>
      <c r="F10" s="37">
        <v>110.363</v>
      </c>
      <c r="G10" s="45">
        <v>24.947</v>
      </c>
      <c r="H10" s="45" t="s">
        <v>70</v>
      </c>
      <c r="I10" s="46">
        <f aca="true" t="shared" si="0" ref="I10:I17">+H10+G10+F10</f>
        <v>135.31</v>
      </c>
      <c r="J10" s="10">
        <v>24.947</v>
      </c>
      <c r="K10" s="127">
        <v>1</v>
      </c>
      <c r="L10" s="93"/>
      <c r="M10" s="136">
        <f>+E10</f>
        <v>26952</v>
      </c>
      <c r="N10" s="134">
        <f>+M10*1</f>
        <v>26952</v>
      </c>
      <c r="O10" s="133">
        <f>60*60*24</f>
        <v>86400</v>
      </c>
      <c r="P10" s="133">
        <f>+O10*N10</f>
        <v>2328652800</v>
      </c>
      <c r="Q10" s="133">
        <f>+P10/1000</f>
        <v>2328652.8</v>
      </c>
      <c r="R10" s="133"/>
    </row>
    <row r="11" spans="1:18" ht="15.75">
      <c r="A11" s="25"/>
      <c r="B11" s="2"/>
      <c r="C11" s="36">
        <f>+C10+1</f>
        <v>2</v>
      </c>
      <c r="D11" s="3" t="s">
        <v>5</v>
      </c>
      <c r="E11" s="12">
        <v>727</v>
      </c>
      <c r="F11" s="59">
        <v>0.108</v>
      </c>
      <c r="G11" s="37" t="s">
        <v>70</v>
      </c>
      <c r="H11" s="60">
        <v>1.059</v>
      </c>
      <c r="I11" s="60">
        <f>+H11+G11+F11</f>
        <v>1.167</v>
      </c>
      <c r="J11" s="60">
        <v>1.087</v>
      </c>
      <c r="K11" s="127">
        <v>1</v>
      </c>
      <c r="L11" s="93"/>
      <c r="M11" s="32">
        <f aca="true" t="shared" si="1" ref="M11:M20">+E11</f>
        <v>727</v>
      </c>
      <c r="N11" s="134">
        <f aca="true" t="shared" si="2" ref="N11:N20">1*3600</f>
        <v>3600</v>
      </c>
      <c r="O11" s="131"/>
      <c r="P11" s="131"/>
      <c r="Q11" s="131"/>
      <c r="R11" s="131"/>
    </row>
    <row r="12" spans="1:18" ht="15.75">
      <c r="A12" s="25">
        <v>2</v>
      </c>
      <c r="B12" s="5" t="s">
        <v>7</v>
      </c>
      <c r="C12" s="36">
        <f aca="true" t="shared" si="3" ref="C12:C20">+C11+1</f>
        <v>3</v>
      </c>
      <c r="D12" s="3" t="s">
        <v>65</v>
      </c>
      <c r="E12" s="12">
        <v>7642</v>
      </c>
      <c r="F12" s="53">
        <v>5.332</v>
      </c>
      <c r="G12" s="53">
        <v>7.527</v>
      </c>
      <c r="H12" s="53">
        <v>1.264</v>
      </c>
      <c r="I12" s="33">
        <f t="shared" si="0"/>
        <v>14.123000000000001</v>
      </c>
      <c r="J12" s="53">
        <v>8.791</v>
      </c>
      <c r="K12" s="127">
        <v>1</v>
      </c>
      <c r="L12" s="93"/>
      <c r="M12" s="32">
        <f t="shared" si="1"/>
        <v>7642</v>
      </c>
      <c r="N12" s="134">
        <f t="shared" si="2"/>
        <v>3600</v>
      </c>
      <c r="O12" s="131"/>
      <c r="P12" s="131"/>
      <c r="Q12" s="131"/>
      <c r="R12" s="131"/>
    </row>
    <row r="13" spans="1:18" ht="15.75">
      <c r="A13" s="25"/>
      <c r="B13" s="5"/>
      <c r="C13" s="36">
        <f t="shared" si="3"/>
        <v>4</v>
      </c>
      <c r="D13" s="3" t="s">
        <v>69</v>
      </c>
      <c r="E13" s="12">
        <v>415</v>
      </c>
      <c r="F13" s="33">
        <v>11.242</v>
      </c>
      <c r="G13" s="45">
        <v>0.624</v>
      </c>
      <c r="H13" s="45">
        <v>1.841</v>
      </c>
      <c r="I13" s="10">
        <f>+H13+G13+F13</f>
        <v>13.707</v>
      </c>
      <c r="J13" s="45">
        <v>0.624</v>
      </c>
      <c r="K13" s="128">
        <v>1</v>
      </c>
      <c r="L13" s="93"/>
      <c r="M13" s="32">
        <f t="shared" si="1"/>
        <v>415</v>
      </c>
      <c r="N13" s="134">
        <f t="shared" si="2"/>
        <v>3600</v>
      </c>
      <c r="O13" s="131"/>
      <c r="P13" s="131"/>
      <c r="Q13" s="131"/>
      <c r="R13" s="131"/>
    </row>
    <row r="14" spans="1:18" ht="15">
      <c r="A14" s="25">
        <v>3</v>
      </c>
      <c r="B14" s="5" t="s">
        <v>8</v>
      </c>
      <c r="C14" s="36">
        <f t="shared" si="3"/>
        <v>5</v>
      </c>
      <c r="D14" s="3" t="s">
        <v>66</v>
      </c>
      <c r="E14" s="12">
        <v>3517</v>
      </c>
      <c r="F14" s="53">
        <v>216.76</v>
      </c>
      <c r="G14" s="53" t="s">
        <v>70</v>
      </c>
      <c r="H14" s="53">
        <v>1.353</v>
      </c>
      <c r="I14" s="4">
        <f t="shared" si="0"/>
        <v>218.113</v>
      </c>
      <c r="J14" s="53">
        <v>3.98</v>
      </c>
      <c r="K14" s="128">
        <v>1</v>
      </c>
      <c r="L14" s="126" t="s">
        <v>171</v>
      </c>
      <c r="M14" s="32">
        <f t="shared" si="1"/>
        <v>3517</v>
      </c>
      <c r="N14" s="134">
        <f t="shared" si="2"/>
        <v>3600</v>
      </c>
      <c r="O14" s="131"/>
      <c r="P14" s="131"/>
      <c r="Q14" s="131"/>
      <c r="R14" s="131"/>
    </row>
    <row r="15" spans="1:18" ht="15">
      <c r="A15" s="25"/>
      <c r="B15" s="7"/>
      <c r="C15" s="36">
        <f t="shared" si="3"/>
        <v>6</v>
      </c>
      <c r="D15" s="3" t="s">
        <v>68</v>
      </c>
      <c r="E15" s="12">
        <v>500</v>
      </c>
      <c r="F15" s="33">
        <v>121.754</v>
      </c>
      <c r="G15" s="37" t="s">
        <v>70</v>
      </c>
      <c r="H15" s="37" t="s">
        <v>70</v>
      </c>
      <c r="I15" s="4">
        <f t="shared" si="0"/>
        <v>121.754</v>
      </c>
      <c r="J15" s="37">
        <v>0.446</v>
      </c>
      <c r="K15" s="128">
        <v>1</v>
      </c>
      <c r="L15" s="126" t="s">
        <v>171</v>
      </c>
      <c r="M15" s="32">
        <f t="shared" si="1"/>
        <v>500</v>
      </c>
      <c r="N15" s="134">
        <f t="shared" si="2"/>
        <v>3600</v>
      </c>
      <c r="O15" s="131"/>
      <c r="P15" s="131"/>
      <c r="Q15" s="131"/>
      <c r="R15" s="131"/>
    </row>
    <row r="16" spans="1:18" ht="15">
      <c r="A16" s="23"/>
      <c r="B16" s="3"/>
      <c r="C16" s="36">
        <f t="shared" si="3"/>
        <v>7</v>
      </c>
      <c r="D16" s="3" t="s">
        <v>85</v>
      </c>
      <c r="E16" s="12">
        <v>1176</v>
      </c>
      <c r="F16" s="53">
        <v>106.409</v>
      </c>
      <c r="G16" s="45" t="s">
        <v>70</v>
      </c>
      <c r="H16" s="45" t="s">
        <v>70</v>
      </c>
      <c r="I16" s="10">
        <f t="shared" si="0"/>
        <v>106.409</v>
      </c>
      <c r="J16" s="45">
        <v>1.046</v>
      </c>
      <c r="K16" s="128">
        <v>1</v>
      </c>
      <c r="L16" s="126" t="s">
        <v>171</v>
      </c>
      <c r="M16" s="32">
        <f t="shared" si="1"/>
        <v>1176</v>
      </c>
      <c r="N16" s="134">
        <f t="shared" si="2"/>
        <v>3600</v>
      </c>
      <c r="O16" s="131"/>
      <c r="P16" s="131"/>
      <c r="Q16" s="131"/>
      <c r="R16" s="131"/>
    </row>
    <row r="17" spans="1:18" ht="15">
      <c r="A17" s="23"/>
      <c r="B17" s="7"/>
      <c r="C17" s="36">
        <f t="shared" si="3"/>
        <v>8</v>
      </c>
      <c r="D17" s="8" t="s">
        <v>156</v>
      </c>
      <c r="E17" s="11">
        <v>1.521</v>
      </c>
      <c r="F17" s="53">
        <v>1.945</v>
      </c>
      <c r="G17" s="45" t="s">
        <v>70</v>
      </c>
      <c r="H17" s="45">
        <v>1.332</v>
      </c>
      <c r="I17" s="10">
        <f t="shared" si="0"/>
        <v>3.277</v>
      </c>
      <c r="J17" s="45">
        <v>1.665</v>
      </c>
      <c r="K17" s="128">
        <v>1</v>
      </c>
      <c r="L17" s="126" t="s">
        <v>171</v>
      </c>
      <c r="M17" s="32">
        <f t="shared" si="1"/>
        <v>1.521</v>
      </c>
      <c r="N17" s="134">
        <f t="shared" si="2"/>
        <v>3600</v>
      </c>
      <c r="O17" s="131"/>
      <c r="P17" s="131"/>
      <c r="Q17" s="131"/>
      <c r="R17" s="131"/>
    </row>
    <row r="18" spans="1:18" ht="15">
      <c r="A18" s="23"/>
      <c r="B18" s="7"/>
      <c r="C18" s="36">
        <f t="shared" si="3"/>
        <v>9</v>
      </c>
      <c r="D18" s="8" t="s">
        <v>157</v>
      </c>
      <c r="E18" s="11">
        <v>2.388</v>
      </c>
      <c r="F18" s="53">
        <v>54.681</v>
      </c>
      <c r="G18" s="45" t="s">
        <v>70</v>
      </c>
      <c r="H18" s="45">
        <v>1.945</v>
      </c>
      <c r="I18" s="10">
        <f>+H18+G18+F18</f>
        <v>56.626</v>
      </c>
      <c r="J18" s="45">
        <v>2.48</v>
      </c>
      <c r="K18" s="128">
        <v>1</v>
      </c>
      <c r="L18" s="126" t="s">
        <v>171</v>
      </c>
      <c r="M18" s="32">
        <f t="shared" si="1"/>
        <v>2.388</v>
      </c>
      <c r="N18" s="134">
        <f t="shared" si="2"/>
        <v>3600</v>
      </c>
      <c r="O18" s="131"/>
      <c r="P18" s="131"/>
      <c r="Q18" s="131"/>
      <c r="R18" s="131"/>
    </row>
    <row r="19" spans="1:18" ht="15">
      <c r="A19" s="23"/>
      <c r="B19" s="7"/>
      <c r="C19" s="36">
        <f t="shared" si="3"/>
        <v>10</v>
      </c>
      <c r="D19" s="8" t="s">
        <v>86</v>
      </c>
      <c r="E19" s="13">
        <v>1330</v>
      </c>
      <c r="F19" s="37">
        <v>44.452</v>
      </c>
      <c r="G19" s="37">
        <v>1.877</v>
      </c>
      <c r="H19" s="37" t="s">
        <v>70</v>
      </c>
      <c r="I19" s="4">
        <f>+H19+G19+F19</f>
        <v>46.329</v>
      </c>
      <c r="J19" s="37">
        <v>1.887</v>
      </c>
      <c r="K19" s="129">
        <v>1</v>
      </c>
      <c r="L19" s="126"/>
      <c r="M19" s="32">
        <f t="shared" si="1"/>
        <v>1330</v>
      </c>
      <c r="N19" s="134">
        <f t="shared" si="2"/>
        <v>3600</v>
      </c>
      <c r="O19" s="131"/>
      <c r="P19" s="131"/>
      <c r="Q19" s="131"/>
      <c r="R19" s="131"/>
    </row>
    <row r="20" spans="1:18" ht="15.75" thickBot="1">
      <c r="A20" s="23">
        <v>4</v>
      </c>
      <c r="B20" s="7" t="s">
        <v>9</v>
      </c>
      <c r="C20" s="36">
        <f t="shared" si="3"/>
        <v>11</v>
      </c>
      <c r="D20" s="8" t="s">
        <v>67</v>
      </c>
      <c r="E20" s="13">
        <v>3040</v>
      </c>
      <c r="F20" s="47">
        <v>40.88</v>
      </c>
      <c r="G20" s="45" t="s">
        <v>70</v>
      </c>
      <c r="H20" s="45" t="s">
        <v>70</v>
      </c>
      <c r="I20" s="46">
        <f>+H20+G20+F20</f>
        <v>40.88</v>
      </c>
      <c r="J20" s="112">
        <v>3.47</v>
      </c>
      <c r="K20" s="128">
        <v>1</v>
      </c>
      <c r="L20" s="126" t="s">
        <v>171</v>
      </c>
      <c r="M20" s="32">
        <f t="shared" si="1"/>
        <v>3040</v>
      </c>
      <c r="N20" s="134">
        <f t="shared" si="2"/>
        <v>3600</v>
      </c>
      <c r="O20" s="131"/>
      <c r="P20" s="131"/>
      <c r="Q20" s="131"/>
      <c r="R20" s="131"/>
    </row>
    <row r="21" spans="1:18" ht="18.75" thickBot="1">
      <c r="A21" s="39"/>
      <c r="B21" s="361" t="s">
        <v>129</v>
      </c>
      <c r="C21" s="362"/>
      <c r="D21" s="363"/>
      <c r="E21" s="41">
        <f aca="true" t="shared" si="4" ref="E21:J21">SUM(E10:E20)</f>
        <v>45302.909</v>
      </c>
      <c r="F21" s="40">
        <f t="shared" si="4"/>
        <v>713.9260000000002</v>
      </c>
      <c r="G21" s="40">
        <f t="shared" si="4"/>
        <v>34.975</v>
      </c>
      <c r="H21" s="40">
        <f t="shared" si="4"/>
        <v>8.793999999999999</v>
      </c>
      <c r="I21" s="40">
        <f t="shared" si="4"/>
        <v>757.6949999999999</v>
      </c>
      <c r="J21" s="40">
        <f t="shared" si="4"/>
        <v>50.422999999999995</v>
      </c>
      <c r="K21" s="106">
        <v>1</v>
      </c>
      <c r="L21" s="94"/>
      <c r="M21" s="135">
        <f>SUM(M10:M20)</f>
        <v>45302.909</v>
      </c>
      <c r="N21" s="56"/>
      <c r="O21" s="132"/>
      <c r="P21" s="132"/>
      <c r="Q21" s="132"/>
      <c r="R21" s="132"/>
    </row>
    <row r="22" spans="1:18" ht="24" thickBot="1" thickTop="1">
      <c r="A22" s="26" t="s">
        <v>75</v>
      </c>
      <c r="B22" s="368" t="s">
        <v>76</v>
      </c>
      <c r="C22" s="369"/>
      <c r="D22" s="369"/>
      <c r="E22" s="50"/>
      <c r="F22" s="359"/>
      <c r="G22" s="360"/>
      <c r="H22" s="360"/>
      <c r="I22" s="360"/>
      <c r="J22" s="360"/>
      <c r="K22" s="44"/>
      <c r="L22" s="94"/>
      <c r="M22" s="22"/>
      <c r="N22" s="56"/>
      <c r="O22" s="56"/>
      <c r="P22" s="56"/>
      <c r="Q22" s="56"/>
      <c r="R22" s="56"/>
    </row>
    <row r="23" spans="1:18" ht="18.75" thickTop="1">
      <c r="A23" s="28">
        <v>1</v>
      </c>
      <c r="B23" s="19" t="s">
        <v>9</v>
      </c>
      <c r="C23" s="14">
        <v>1</v>
      </c>
      <c r="D23" s="19" t="s">
        <v>87</v>
      </c>
      <c r="E23" s="20">
        <v>4353</v>
      </c>
      <c r="F23" s="37">
        <v>61.136</v>
      </c>
      <c r="G23" s="37">
        <v>2.944</v>
      </c>
      <c r="H23" s="37">
        <v>2.283</v>
      </c>
      <c r="I23" s="37">
        <f aca="true" t="shared" si="5" ref="I23:I34">+H23+G23+F23</f>
        <v>66.363</v>
      </c>
      <c r="J23" s="37">
        <v>5.227</v>
      </c>
      <c r="K23" s="113">
        <v>1</v>
      </c>
      <c r="L23" s="61"/>
      <c r="M23" s="58">
        <f>SUM(K23:K34)/18</f>
        <v>0.6111111111111112</v>
      </c>
      <c r="N23" s="56"/>
      <c r="O23" s="56"/>
      <c r="P23" s="56"/>
      <c r="Q23" s="56"/>
      <c r="R23" s="56"/>
    </row>
    <row r="24" spans="1:18" ht="18">
      <c r="A24" s="25">
        <f>+A23+1</f>
        <v>2</v>
      </c>
      <c r="B24" s="3" t="s">
        <v>10</v>
      </c>
      <c r="C24" s="6">
        <f>+C23+1</f>
        <v>2</v>
      </c>
      <c r="D24" s="3" t="s">
        <v>11</v>
      </c>
      <c r="E24" s="12">
        <v>8861</v>
      </c>
      <c r="F24" s="37">
        <v>40.663</v>
      </c>
      <c r="G24" s="37">
        <v>2.991</v>
      </c>
      <c r="H24" s="37">
        <v>4.762</v>
      </c>
      <c r="I24" s="37">
        <f t="shared" si="5"/>
        <v>48.416</v>
      </c>
      <c r="J24" s="37">
        <v>7.753</v>
      </c>
      <c r="K24" s="114">
        <v>1</v>
      </c>
      <c r="L24" s="61"/>
      <c r="M24" s="67"/>
      <c r="N24" s="56"/>
      <c r="O24" s="56"/>
      <c r="P24" s="56"/>
      <c r="Q24" s="56"/>
      <c r="R24" s="56"/>
    </row>
    <row r="25" spans="1:18" ht="18">
      <c r="A25" s="25"/>
      <c r="B25" s="3"/>
      <c r="C25" s="6">
        <f aca="true" t="shared" si="6" ref="C25:C34">+C24+1</f>
        <v>3</v>
      </c>
      <c r="D25" s="3" t="s">
        <v>88</v>
      </c>
      <c r="E25" s="12">
        <v>1108</v>
      </c>
      <c r="F25" s="37">
        <v>8.888</v>
      </c>
      <c r="G25" s="37">
        <v>0.789</v>
      </c>
      <c r="H25" s="37">
        <v>1.502</v>
      </c>
      <c r="I25" s="37">
        <f t="shared" si="5"/>
        <v>11.179</v>
      </c>
      <c r="J25" s="37">
        <v>2.291</v>
      </c>
      <c r="K25" s="114">
        <v>1</v>
      </c>
      <c r="L25" s="61"/>
      <c r="M25" s="22"/>
      <c r="N25" s="56"/>
      <c r="O25" s="56"/>
      <c r="P25" s="56"/>
      <c r="Q25" s="56"/>
      <c r="R25" s="56"/>
    </row>
    <row r="26" spans="1:18" ht="18">
      <c r="A26" s="25"/>
      <c r="B26" s="3"/>
      <c r="C26" s="6">
        <f t="shared" si="6"/>
        <v>4</v>
      </c>
      <c r="D26" s="3" t="s">
        <v>89</v>
      </c>
      <c r="E26" s="12">
        <v>2577</v>
      </c>
      <c r="F26" s="37">
        <v>8.305</v>
      </c>
      <c r="G26" s="37">
        <v>2.612</v>
      </c>
      <c r="H26" s="37">
        <v>0.217</v>
      </c>
      <c r="I26" s="37">
        <f t="shared" si="5"/>
        <v>11.134</v>
      </c>
      <c r="J26" s="37">
        <v>2.91</v>
      </c>
      <c r="K26" s="114">
        <v>1</v>
      </c>
      <c r="L26" s="61"/>
      <c r="M26" s="22"/>
      <c r="N26" s="56"/>
      <c r="O26" s="56"/>
      <c r="P26" s="56"/>
      <c r="Q26" s="56"/>
      <c r="R26" s="56"/>
    </row>
    <row r="27" spans="1:18" ht="18">
      <c r="A27" s="25">
        <v>3</v>
      </c>
      <c r="B27" s="3" t="s">
        <v>90</v>
      </c>
      <c r="C27" s="6">
        <f t="shared" si="6"/>
        <v>5</v>
      </c>
      <c r="D27" s="3" t="s">
        <v>139</v>
      </c>
      <c r="E27" s="12">
        <v>464</v>
      </c>
      <c r="F27" s="37">
        <v>4.158</v>
      </c>
      <c r="G27" s="37" t="s">
        <v>70</v>
      </c>
      <c r="H27" s="4">
        <v>0.422</v>
      </c>
      <c r="I27" s="4">
        <f t="shared" si="5"/>
        <v>4.58</v>
      </c>
      <c r="J27" s="4">
        <v>0.422</v>
      </c>
      <c r="K27" s="114">
        <v>1</v>
      </c>
      <c r="L27" s="94"/>
      <c r="M27" s="22"/>
      <c r="N27" s="56"/>
      <c r="O27" s="56"/>
      <c r="P27" s="56"/>
      <c r="Q27" s="56"/>
      <c r="R27" s="56"/>
    </row>
    <row r="28" spans="1:18" ht="18">
      <c r="A28" s="25"/>
      <c r="B28" s="3"/>
      <c r="C28" s="6">
        <f t="shared" si="6"/>
        <v>6</v>
      </c>
      <c r="D28" s="3" t="s">
        <v>91</v>
      </c>
      <c r="E28" s="12">
        <v>1325</v>
      </c>
      <c r="F28" s="37">
        <v>4</v>
      </c>
      <c r="G28" s="37">
        <v>0.997</v>
      </c>
      <c r="H28" s="37">
        <v>0.216</v>
      </c>
      <c r="I28" s="37">
        <f>+H28+G28+F28</f>
        <v>5.213</v>
      </c>
      <c r="J28" s="37">
        <v>1.208</v>
      </c>
      <c r="K28" s="115">
        <v>1</v>
      </c>
      <c r="L28" s="61"/>
      <c r="M28" s="22"/>
      <c r="N28" s="56"/>
      <c r="O28" s="56"/>
      <c r="P28" s="56"/>
      <c r="Q28" s="56"/>
      <c r="R28" s="56"/>
    </row>
    <row r="29" spans="1:18" ht="18">
      <c r="A29" s="25">
        <f>+A27+1</f>
        <v>4</v>
      </c>
      <c r="B29" s="3" t="s">
        <v>18</v>
      </c>
      <c r="C29" s="6">
        <f t="shared" si="6"/>
        <v>7</v>
      </c>
      <c r="D29" s="3" t="s">
        <v>92</v>
      </c>
      <c r="E29" s="12">
        <v>4053</v>
      </c>
      <c r="F29" s="37">
        <v>8.543</v>
      </c>
      <c r="G29" s="37" t="s">
        <v>70</v>
      </c>
      <c r="H29" s="37">
        <v>2.167</v>
      </c>
      <c r="I29" s="37">
        <f>+H29+G29+F29</f>
        <v>10.709999999999999</v>
      </c>
      <c r="J29" s="37">
        <v>2.5</v>
      </c>
      <c r="K29" s="115">
        <v>1</v>
      </c>
      <c r="L29" s="95"/>
      <c r="M29" s="22"/>
      <c r="N29" s="56"/>
      <c r="O29" s="56"/>
      <c r="P29" s="56"/>
      <c r="Q29" s="56"/>
      <c r="R29" s="56"/>
    </row>
    <row r="30" spans="1:18" ht="18">
      <c r="A30" s="25"/>
      <c r="B30" s="3"/>
      <c r="C30" s="6">
        <f t="shared" si="6"/>
        <v>8</v>
      </c>
      <c r="D30" s="3" t="s">
        <v>93</v>
      </c>
      <c r="E30" s="12">
        <v>18740</v>
      </c>
      <c r="F30" s="37">
        <v>35.477</v>
      </c>
      <c r="G30" s="4">
        <v>6.06</v>
      </c>
      <c r="H30" s="4">
        <v>5.812</v>
      </c>
      <c r="I30" s="4">
        <f t="shared" si="5"/>
        <v>47.349</v>
      </c>
      <c r="J30" s="4">
        <v>12.503</v>
      </c>
      <c r="K30" s="115">
        <v>1</v>
      </c>
      <c r="L30" s="94"/>
      <c r="M30" s="22"/>
      <c r="N30" s="56"/>
      <c r="O30" s="56"/>
      <c r="P30" s="56"/>
      <c r="Q30" s="56"/>
      <c r="R30" s="56"/>
    </row>
    <row r="31" spans="1:18" ht="18">
      <c r="A31" s="25">
        <f>+A29+1</f>
        <v>5</v>
      </c>
      <c r="B31" s="3" t="s">
        <v>12</v>
      </c>
      <c r="C31" s="6">
        <f t="shared" si="6"/>
        <v>9</v>
      </c>
      <c r="D31" s="3" t="s">
        <v>140</v>
      </c>
      <c r="E31" s="12">
        <v>2342</v>
      </c>
      <c r="F31" s="37" t="s">
        <v>70</v>
      </c>
      <c r="G31" s="4">
        <v>0.409</v>
      </c>
      <c r="H31" s="37" t="s">
        <v>70</v>
      </c>
      <c r="I31" s="4">
        <f t="shared" si="5"/>
        <v>0.409</v>
      </c>
      <c r="J31" s="4">
        <v>0.409</v>
      </c>
      <c r="K31" s="116">
        <v>1</v>
      </c>
      <c r="L31" s="94"/>
      <c r="M31" s="22"/>
      <c r="N31" s="56"/>
      <c r="O31" s="56"/>
      <c r="P31" s="56"/>
      <c r="Q31" s="56"/>
      <c r="R31" s="56"/>
    </row>
    <row r="32" spans="1:18" ht="18">
      <c r="A32" s="25"/>
      <c r="B32" s="3"/>
      <c r="C32" s="6">
        <f t="shared" si="6"/>
        <v>10</v>
      </c>
      <c r="D32" s="3" t="s">
        <v>149</v>
      </c>
      <c r="E32" s="4">
        <v>1.06</v>
      </c>
      <c r="F32" s="37" t="s">
        <v>70</v>
      </c>
      <c r="G32" s="37">
        <v>0.27</v>
      </c>
      <c r="H32" s="37" t="s">
        <v>70</v>
      </c>
      <c r="I32" s="4">
        <f t="shared" si="5"/>
        <v>0.27</v>
      </c>
      <c r="J32" s="37">
        <v>0.248</v>
      </c>
      <c r="K32" s="116">
        <v>1</v>
      </c>
      <c r="L32" s="61"/>
      <c r="M32" s="22"/>
      <c r="N32" s="56"/>
      <c r="O32" s="56"/>
      <c r="P32" s="56"/>
      <c r="Q32" s="56"/>
      <c r="R32" s="56"/>
    </row>
    <row r="33" spans="1:18" ht="15">
      <c r="A33" s="25">
        <f>+A31+1</f>
        <v>6</v>
      </c>
      <c r="B33" s="3" t="s">
        <v>14</v>
      </c>
      <c r="C33" s="6">
        <f t="shared" si="6"/>
        <v>11</v>
      </c>
      <c r="D33" s="3" t="s">
        <v>94</v>
      </c>
      <c r="E33" s="12">
        <v>1342</v>
      </c>
      <c r="F33" s="37" t="s">
        <v>70</v>
      </c>
      <c r="G33" s="37" t="s">
        <v>70</v>
      </c>
      <c r="H33" s="37" t="s">
        <v>70</v>
      </c>
      <c r="I33" s="37" t="s">
        <v>70</v>
      </c>
      <c r="J33" s="37" t="s">
        <v>70</v>
      </c>
      <c r="K33" s="118" t="s">
        <v>170</v>
      </c>
      <c r="L33" s="61"/>
      <c r="M33" s="22"/>
      <c r="N33" s="56"/>
      <c r="O33" s="56"/>
      <c r="P33" s="56"/>
      <c r="Q33" s="56"/>
      <c r="R33" s="56"/>
    </row>
    <row r="34" spans="1:18" ht="18.75" thickBot="1">
      <c r="A34" s="29"/>
      <c r="B34" s="31"/>
      <c r="C34" s="6">
        <f t="shared" si="6"/>
        <v>12</v>
      </c>
      <c r="D34" s="31" t="s">
        <v>147</v>
      </c>
      <c r="E34" s="51" t="s">
        <v>148</v>
      </c>
      <c r="F34" s="52">
        <v>18.137</v>
      </c>
      <c r="G34" s="37" t="s">
        <v>70</v>
      </c>
      <c r="H34" s="37">
        <v>1.66</v>
      </c>
      <c r="I34" s="37">
        <f t="shared" si="5"/>
        <v>19.797</v>
      </c>
      <c r="J34" s="37">
        <v>1.746</v>
      </c>
      <c r="K34" s="116">
        <v>1</v>
      </c>
      <c r="L34" s="34"/>
      <c r="M34" s="22"/>
      <c r="N34" s="56"/>
      <c r="O34" s="56"/>
      <c r="P34" s="56"/>
      <c r="Q34" s="56"/>
      <c r="R34" s="56"/>
    </row>
    <row r="35" spans="1:18" ht="18.75" thickBot="1">
      <c r="A35" s="39"/>
      <c r="B35" s="361" t="s">
        <v>130</v>
      </c>
      <c r="C35" s="362"/>
      <c r="D35" s="363"/>
      <c r="E35" s="41">
        <f aca="true" t="shared" si="7" ref="E35:J35">SUM(E23:E34)</f>
        <v>45166.06</v>
      </c>
      <c r="F35" s="40">
        <f t="shared" si="7"/>
        <v>189.30700000000002</v>
      </c>
      <c r="G35" s="40">
        <f t="shared" si="7"/>
        <v>17.072</v>
      </c>
      <c r="H35" s="40">
        <f t="shared" si="7"/>
        <v>19.041</v>
      </c>
      <c r="I35" s="40">
        <f t="shared" si="7"/>
        <v>225.42</v>
      </c>
      <c r="J35" s="40">
        <f t="shared" si="7"/>
        <v>37.217</v>
      </c>
      <c r="K35" s="117">
        <v>1</v>
      </c>
      <c r="L35" s="94"/>
      <c r="M35" s="22"/>
      <c r="N35" s="56"/>
      <c r="O35" s="56"/>
      <c r="P35" s="56"/>
      <c r="Q35" s="56"/>
      <c r="R35" s="56"/>
    </row>
    <row r="36" spans="1:18" ht="19.5" thickBot="1" thickTop="1">
      <c r="A36" s="21" t="s">
        <v>77</v>
      </c>
      <c r="B36" s="366" t="s">
        <v>78</v>
      </c>
      <c r="C36" s="367"/>
      <c r="D36" s="367"/>
      <c r="E36" s="17"/>
      <c r="F36" s="48"/>
      <c r="G36" s="15"/>
      <c r="H36" s="15"/>
      <c r="I36" s="15"/>
      <c r="J36" s="15"/>
      <c r="K36" s="44"/>
      <c r="L36" s="94"/>
      <c r="M36" s="22"/>
      <c r="N36" s="56"/>
      <c r="O36" s="56"/>
      <c r="P36" s="56"/>
      <c r="Q36" s="56"/>
      <c r="R36" s="56"/>
    </row>
    <row r="37" spans="1:18" ht="18.75" thickTop="1">
      <c r="A37" s="28">
        <v>1</v>
      </c>
      <c r="B37" s="2" t="s">
        <v>13</v>
      </c>
      <c r="C37" s="36">
        <v>1</v>
      </c>
      <c r="D37" s="9" t="s">
        <v>163</v>
      </c>
      <c r="E37" s="18">
        <v>1379</v>
      </c>
      <c r="F37" s="66">
        <v>1.027</v>
      </c>
      <c r="G37" s="66" t="s">
        <v>70</v>
      </c>
      <c r="H37" s="66" t="s">
        <v>70</v>
      </c>
      <c r="I37" s="66">
        <f>+H37+G37+F37</f>
        <v>1.027</v>
      </c>
      <c r="J37" s="66">
        <v>1.13</v>
      </c>
      <c r="K37" s="105">
        <f>+I37/J37</f>
        <v>0.9088495575221239</v>
      </c>
      <c r="L37" s="38"/>
      <c r="M37" s="58">
        <f>SUM(K37:K48)/12</f>
        <v>0.7451894835879912</v>
      </c>
      <c r="N37" s="56"/>
      <c r="O37" s="56"/>
      <c r="P37" s="56"/>
      <c r="Q37" s="56"/>
      <c r="R37" s="56"/>
    </row>
    <row r="38" spans="1:18" ht="18">
      <c r="A38" s="28"/>
      <c r="B38" s="2"/>
      <c r="C38" s="36">
        <f>+C37+1</f>
        <v>2</v>
      </c>
      <c r="D38" s="9" t="s">
        <v>143</v>
      </c>
      <c r="E38" s="18">
        <v>989</v>
      </c>
      <c r="F38" s="37">
        <v>2.87</v>
      </c>
      <c r="G38" s="37">
        <v>0.648</v>
      </c>
      <c r="H38" s="53" t="s">
        <v>70</v>
      </c>
      <c r="I38" s="4">
        <f>SUM(F38:H38)</f>
        <v>3.5180000000000002</v>
      </c>
      <c r="J38" s="37">
        <v>0.586</v>
      </c>
      <c r="K38" s="120">
        <v>1</v>
      </c>
      <c r="L38" s="62"/>
      <c r="M38" s="22"/>
      <c r="N38" s="56"/>
      <c r="O38" s="56"/>
      <c r="P38" s="56"/>
      <c r="Q38" s="56"/>
      <c r="R38" s="56"/>
    </row>
    <row r="39" spans="1:18" ht="18">
      <c r="A39" s="23">
        <f>+A37+1</f>
        <v>2</v>
      </c>
      <c r="B39" s="5" t="s">
        <v>14</v>
      </c>
      <c r="C39" s="36">
        <f aca="true" t="shared" si="8" ref="C39:C48">+C38+1</f>
        <v>3</v>
      </c>
      <c r="D39" s="3" t="s">
        <v>15</v>
      </c>
      <c r="E39" s="12">
        <v>5137</v>
      </c>
      <c r="F39" s="37">
        <v>1.305</v>
      </c>
      <c r="G39" s="37" t="s">
        <v>70</v>
      </c>
      <c r="H39" s="37" t="s">
        <v>70</v>
      </c>
      <c r="I39" s="37">
        <f>+H39+G39+F39</f>
        <v>1.305</v>
      </c>
      <c r="J39" s="37">
        <v>5.137</v>
      </c>
      <c r="K39" s="120">
        <f>+I39/J39</f>
        <v>0.2540393225618065</v>
      </c>
      <c r="L39" s="95"/>
      <c r="M39" s="68" t="s">
        <v>159</v>
      </c>
      <c r="N39" s="56"/>
      <c r="O39" s="56"/>
      <c r="P39" s="56"/>
      <c r="Q39" s="56"/>
      <c r="R39" s="56"/>
    </row>
    <row r="40" spans="1:18" ht="15">
      <c r="A40" s="23">
        <f>+A39+1</f>
        <v>3</v>
      </c>
      <c r="B40" s="5" t="s">
        <v>18</v>
      </c>
      <c r="C40" s="36">
        <f t="shared" si="8"/>
        <v>4</v>
      </c>
      <c r="D40" s="3" t="s">
        <v>19</v>
      </c>
      <c r="E40" s="12">
        <v>585</v>
      </c>
      <c r="F40" s="37" t="s">
        <v>70</v>
      </c>
      <c r="G40" s="37" t="s">
        <v>70</v>
      </c>
      <c r="H40" s="37" t="s">
        <v>70</v>
      </c>
      <c r="I40" s="37" t="s">
        <v>70</v>
      </c>
      <c r="J40" s="37" t="s">
        <v>70</v>
      </c>
      <c r="K40" s="118" t="s">
        <v>170</v>
      </c>
      <c r="L40" s="95"/>
      <c r="M40" s="22"/>
      <c r="N40" s="56"/>
      <c r="O40" s="56"/>
      <c r="P40" s="56"/>
      <c r="Q40" s="56"/>
      <c r="R40" s="56"/>
    </row>
    <row r="41" spans="1:18" ht="18">
      <c r="A41" s="23">
        <f>+A40+1</f>
        <v>4</v>
      </c>
      <c r="B41" s="5" t="s">
        <v>20</v>
      </c>
      <c r="C41" s="36">
        <f t="shared" si="8"/>
        <v>5</v>
      </c>
      <c r="D41" s="3" t="s">
        <v>21</v>
      </c>
      <c r="E41" s="12">
        <v>665</v>
      </c>
      <c r="F41" s="37">
        <v>0.35</v>
      </c>
      <c r="G41" s="37">
        <v>0.18</v>
      </c>
      <c r="H41" s="37">
        <v>0.133</v>
      </c>
      <c r="I41" s="37">
        <f>+H41+G41+F41</f>
        <v>0.663</v>
      </c>
      <c r="J41" s="37">
        <v>0.84</v>
      </c>
      <c r="K41" s="105">
        <f>+I41/J41</f>
        <v>0.7892857142857144</v>
      </c>
      <c r="L41" s="95"/>
      <c r="M41" s="22"/>
      <c r="N41" s="56"/>
      <c r="O41" s="56"/>
      <c r="P41" s="56"/>
      <c r="Q41" s="56"/>
      <c r="R41" s="56"/>
    </row>
    <row r="42" spans="1:18" ht="18">
      <c r="A42" s="23"/>
      <c r="B42" s="5"/>
      <c r="C42" s="36">
        <f t="shared" si="8"/>
        <v>6</v>
      </c>
      <c r="D42" s="3" t="s">
        <v>144</v>
      </c>
      <c r="E42" s="12">
        <v>1590</v>
      </c>
      <c r="F42" s="37">
        <v>0.095</v>
      </c>
      <c r="G42" s="37">
        <v>1.402</v>
      </c>
      <c r="H42" s="37" t="s">
        <v>70</v>
      </c>
      <c r="I42" s="37">
        <f>+H42+G42+F42</f>
        <v>1.4969999999999999</v>
      </c>
      <c r="J42" s="37">
        <v>1.987</v>
      </c>
      <c r="K42" s="120">
        <f>+I42/J42</f>
        <v>0.7533970810266732</v>
      </c>
      <c r="L42" s="95"/>
      <c r="M42" s="22"/>
      <c r="N42" s="56"/>
      <c r="O42" s="56"/>
      <c r="P42" s="56"/>
      <c r="Q42" s="56"/>
      <c r="R42" s="56"/>
    </row>
    <row r="43" spans="1:18" ht="18">
      <c r="A43" s="23">
        <f>+A41+1</f>
        <v>5</v>
      </c>
      <c r="B43" s="5" t="s">
        <v>22</v>
      </c>
      <c r="C43" s="36">
        <f t="shared" si="8"/>
        <v>7</v>
      </c>
      <c r="D43" s="3" t="s">
        <v>23</v>
      </c>
      <c r="E43" s="12">
        <v>779</v>
      </c>
      <c r="F43" s="37">
        <v>1.075</v>
      </c>
      <c r="G43" s="37">
        <v>0.61</v>
      </c>
      <c r="H43" s="37" t="s">
        <v>70</v>
      </c>
      <c r="I43" s="37">
        <f>+H43+G43+F43</f>
        <v>1.685</v>
      </c>
      <c r="J43" s="37">
        <v>0.974</v>
      </c>
      <c r="K43" s="119">
        <v>1</v>
      </c>
      <c r="L43" s="95"/>
      <c r="M43" s="22"/>
      <c r="N43" s="56"/>
      <c r="O43" s="56"/>
      <c r="P43" s="56"/>
      <c r="Q43" s="56"/>
      <c r="R43" s="56"/>
    </row>
    <row r="44" spans="1:18" ht="18">
      <c r="A44" s="23"/>
      <c r="B44" s="5"/>
      <c r="C44" s="36">
        <f t="shared" si="8"/>
        <v>8</v>
      </c>
      <c r="D44" s="3" t="s">
        <v>145</v>
      </c>
      <c r="E44" s="12">
        <v>1375</v>
      </c>
      <c r="F44" s="37">
        <v>1.212</v>
      </c>
      <c r="G44" s="37">
        <v>0.196</v>
      </c>
      <c r="H44" s="37">
        <v>0.052</v>
      </c>
      <c r="I44" s="37">
        <f>+H44+G44+F44</f>
        <v>1.46</v>
      </c>
      <c r="J44" s="37">
        <v>0.667</v>
      </c>
      <c r="K44" s="105">
        <v>1</v>
      </c>
      <c r="L44" s="96"/>
      <c r="M44" s="22"/>
      <c r="N44" s="56"/>
      <c r="O44" s="56"/>
      <c r="P44" s="56"/>
      <c r="Q44" s="56"/>
      <c r="R44" s="56"/>
    </row>
    <row r="45" spans="1:18" ht="18">
      <c r="A45" s="23">
        <f>+A43+1</f>
        <v>6</v>
      </c>
      <c r="B45" s="5" t="s">
        <v>24</v>
      </c>
      <c r="C45" s="36">
        <f t="shared" si="8"/>
        <v>9</v>
      </c>
      <c r="D45" s="3" t="s">
        <v>25</v>
      </c>
      <c r="E45" s="12">
        <v>2865</v>
      </c>
      <c r="F45" s="53">
        <v>2.925</v>
      </c>
      <c r="G45" s="37" t="s">
        <v>70</v>
      </c>
      <c r="H45" s="37">
        <f>+J45</f>
        <v>2.325</v>
      </c>
      <c r="I45" s="4">
        <f>SUM(F45:H45)</f>
        <v>5.25</v>
      </c>
      <c r="J45" s="4">
        <v>2.325</v>
      </c>
      <c r="K45" s="105">
        <v>1</v>
      </c>
      <c r="L45" s="97"/>
      <c r="M45" s="22"/>
      <c r="N45" s="56"/>
      <c r="O45" s="56"/>
      <c r="P45" s="56"/>
      <c r="Q45" s="56"/>
      <c r="R45" s="56"/>
    </row>
    <row r="46" spans="1:18" ht="18">
      <c r="A46" s="23"/>
      <c r="B46" s="7"/>
      <c r="C46" s="36">
        <f t="shared" si="8"/>
        <v>10</v>
      </c>
      <c r="D46" s="8" t="s">
        <v>146</v>
      </c>
      <c r="E46" s="12">
        <v>683</v>
      </c>
      <c r="F46" s="53">
        <v>1.435</v>
      </c>
      <c r="G46" s="53">
        <v>0.421</v>
      </c>
      <c r="H46" s="53" t="s">
        <v>70</v>
      </c>
      <c r="I46" s="53">
        <f>+H46+G46+F46</f>
        <v>1.856</v>
      </c>
      <c r="J46" s="53">
        <v>0.36</v>
      </c>
      <c r="K46" s="105">
        <v>1</v>
      </c>
      <c r="L46" s="38"/>
      <c r="M46" s="22"/>
      <c r="N46" s="56"/>
      <c r="O46" s="56"/>
      <c r="P46" s="56"/>
      <c r="Q46" s="56"/>
      <c r="R46" s="56"/>
    </row>
    <row r="47" spans="1:18" ht="18">
      <c r="A47" s="23">
        <v>7</v>
      </c>
      <c r="B47" s="7" t="s">
        <v>26</v>
      </c>
      <c r="C47" s="36">
        <f t="shared" si="8"/>
        <v>11</v>
      </c>
      <c r="D47" s="8" t="s">
        <v>27</v>
      </c>
      <c r="E47" s="13">
        <v>3760</v>
      </c>
      <c r="F47" s="37" t="s">
        <v>70</v>
      </c>
      <c r="G47" s="37">
        <v>0.445</v>
      </c>
      <c r="H47" s="37">
        <v>0.445</v>
      </c>
      <c r="I47" s="37">
        <f>+H47+G47+F47</f>
        <v>0.89</v>
      </c>
      <c r="J47" s="37">
        <v>3.76</v>
      </c>
      <c r="K47" s="121">
        <f>+I47/J47</f>
        <v>0.2367021276595745</v>
      </c>
      <c r="L47" s="95"/>
      <c r="M47" s="104"/>
      <c r="N47" s="56"/>
      <c r="O47" s="56"/>
      <c r="P47" s="56"/>
      <c r="Q47" s="56"/>
      <c r="R47" s="56"/>
    </row>
    <row r="48" spans="1:18" ht="18.75" thickBot="1">
      <c r="A48" s="29"/>
      <c r="B48" s="30"/>
      <c r="C48" s="36">
        <f t="shared" si="8"/>
        <v>12</v>
      </c>
      <c r="D48" s="31" t="s">
        <v>138</v>
      </c>
      <c r="E48" s="42">
        <v>1759</v>
      </c>
      <c r="F48" s="37">
        <v>0.45</v>
      </c>
      <c r="G48" s="37">
        <v>1.202</v>
      </c>
      <c r="H48" s="37">
        <v>0.214</v>
      </c>
      <c r="I48" s="37">
        <f>+F48+G48+H48</f>
        <v>1.8659999999999999</v>
      </c>
      <c r="J48" s="37">
        <v>1.759</v>
      </c>
      <c r="K48" s="105">
        <v>1</v>
      </c>
      <c r="L48" s="95"/>
      <c r="M48" s="22"/>
      <c r="N48" s="56"/>
      <c r="O48" s="56"/>
      <c r="P48" s="56"/>
      <c r="Q48" s="56"/>
      <c r="R48" s="56"/>
    </row>
    <row r="49" spans="1:18" ht="18.75" thickBot="1">
      <c r="A49" s="43"/>
      <c r="B49" s="361" t="s">
        <v>131</v>
      </c>
      <c r="C49" s="362"/>
      <c r="D49" s="363"/>
      <c r="E49" s="41">
        <f>SUM(E37:E48)</f>
        <v>21566</v>
      </c>
      <c r="F49" s="55">
        <f>SUM(F37:F48)</f>
        <v>12.743999999999998</v>
      </c>
      <c r="G49" s="40">
        <f>SUM(G37:G48)</f>
        <v>5.103999999999999</v>
      </c>
      <c r="H49" s="40">
        <f>SUM(H37:H48)</f>
        <v>3.169</v>
      </c>
      <c r="I49" s="40">
        <f>SUM(I37:I48)/12</f>
        <v>1.7514166666666668</v>
      </c>
      <c r="J49" s="40">
        <f>SUM(J37:J48)/12</f>
        <v>1.6270833333333332</v>
      </c>
      <c r="K49" s="107">
        <v>1</v>
      </c>
      <c r="L49" s="98"/>
      <c r="M49" s="22"/>
      <c r="N49" s="56"/>
      <c r="O49" s="56"/>
      <c r="P49" s="56"/>
      <c r="Q49" s="56"/>
      <c r="R49" s="56"/>
    </row>
    <row r="50" spans="5:12" ht="13.5" thickBot="1">
      <c r="E50" s="49"/>
      <c r="F50" s="49"/>
      <c r="G50" s="49"/>
      <c r="H50" s="49"/>
      <c r="I50" s="49"/>
      <c r="J50" s="49"/>
      <c r="K50" s="54"/>
      <c r="L50" s="54"/>
    </row>
    <row r="51" spans="2:12" ht="16.5" thickBot="1">
      <c r="B51" s="65"/>
      <c r="C51" s="64"/>
      <c r="D51" s="99" t="s">
        <v>165</v>
      </c>
      <c r="E51" s="103"/>
      <c r="F51" s="102" t="s">
        <v>169</v>
      </c>
      <c r="G51" s="100"/>
      <c r="H51" s="100"/>
      <c r="I51" s="100"/>
      <c r="J51" s="49"/>
      <c r="K51" s="49"/>
      <c r="L51" s="49"/>
    </row>
    <row r="52" spans="5:9" ht="16.5" thickBot="1">
      <c r="E52" s="63"/>
      <c r="F52" s="63"/>
      <c r="G52" s="101"/>
      <c r="H52" s="101"/>
      <c r="I52" s="101"/>
    </row>
    <row r="53" spans="5:9" ht="16.5" thickBot="1">
      <c r="E53" s="110"/>
      <c r="F53" s="102" t="s">
        <v>166</v>
      </c>
      <c r="G53" s="101"/>
      <c r="H53" s="101"/>
      <c r="I53" s="101"/>
    </row>
    <row r="54" spans="5:9" ht="16.5" thickBot="1">
      <c r="E54" s="63"/>
      <c r="F54" s="63"/>
      <c r="G54" s="101"/>
      <c r="H54" s="101"/>
      <c r="I54" s="101"/>
    </row>
    <row r="55" spans="5:9" ht="16.5" thickBot="1">
      <c r="E55" s="109"/>
      <c r="F55" s="102" t="s">
        <v>168</v>
      </c>
      <c r="G55" s="101"/>
      <c r="H55" s="101"/>
      <c r="I55" s="101"/>
    </row>
    <row r="56" spans="5:9" ht="16.5" thickBot="1">
      <c r="E56" s="63"/>
      <c r="F56" s="63"/>
      <c r="G56" s="101"/>
      <c r="H56" s="101"/>
      <c r="I56" s="101"/>
    </row>
    <row r="57" spans="5:9" ht="18.75" thickBot="1">
      <c r="E57" s="108"/>
      <c r="F57" s="102" t="s">
        <v>167</v>
      </c>
      <c r="G57" s="101"/>
      <c r="H57" s="101"/>
      <c r="I57" s="101"/>
    </row>
  </sheetData>
  <sheetProtection/>
  <mergeCells count="15">
    <mergeCell ref="A1:K1"/>
    <mergeCell ref="A2:K2"/>
    <mergeCell ref="A3:K3"/>
    <mergeCell ref="A5:A7"/>
    <mergeCell ref="B5:C7"/>
    <mergeCell ref="D5:D7"/>
    <mergeCell ref="G5:H5"/>
    <mergeCell ref="K6:K7"/>
    <mergeCell ref="F22:J22"/>
    <mergeCell ref="B35:D35"/>
    <mergeCell ref="B9:D9"/>
    <mergeCell ref="B36:D36"/>
    <mergeCell ref="B49:D49"/>
    <mergeCell ref="B21:D21"/>
    <mergeCell ref="B22:D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DPSDA</cp:lastModifiedBy>
  <cp:lastPrinted>2017-02-08T08:42:49Z</cp:lastPrinted>
  <dcterms:created xsi:type="dcterms:W3CDTF">2001-01-08T14:44:55Z</dcterms:created>
  <dcterms:modified xsi:type="dcterms:W3CDTF">2017-04-10T01:51:54Z</dcterms:modified>
  <cp:category/>
  <cp:version/>
  <cp:contentType/>
  <cp:contentStatus/>
</cp:coreProperties>
</file>