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265" windowHeight="5190" tabRatio="769" firstSheet="6" activeTab="10"/>
  </bookViews>
  <sheets>
    <sheet name="GRA JATENG" sheetId="21" r:id="rId1"/>
    <sheet name="GRAHAYU" sheetId="22" r:id="rId2"/>
    <sheet name="GRACABAN" sheetId="23" r:id="rId3"/>
    <sheet name="GRARWNING" sheetId="24" r:id="rId4"/>
    <sheet name="GRAOMBO" sheetId="25" r:id="rId5"/>
    <sheet name="GR GJMUNGKUR" sheetId="26" r:id="rId6"/>
    <sheet name="GRAWDLTG" sheetId="27" r:id="rId7"/>
    <sheet name="GRASPOR" sheetId="28" r:id="rId8"/>
    <sheet name="GDIRMAN" sheetId="29" r:id="rId9"/>
    <sheet name="AREAL" sheetId="3" r:id="rId10"/>
    <sheet name="UTAMA" sheetId="11" r:id="rId11"/>
    <sheet name="RINCI 1" sheetId="12" r:id="rId12"/>
    <sheet name="RINCI 2" sheetId="13" r:id="rId13"/>
    <sheet name="KDOMBO" sheetId="14" state="hidden" r:id="rId14"/>
    <sheet name="ANALISA" sheetId="30" r:id="rId15"/>
    <sheet name="Cover" sheetId="31" r:id="rId16"/>
  </sheets>
  <externalReferences>
    <externalReference r:id="rId17"/>
  </externalReferences>
  <definedNames>
    <definedName name="_xlnm.Print_Area" localSheetId="14">ANALISA!$A$1:$P$46</definedName>
    <definedName name="_xlnm.Print_Area" localSheetId="9">AREAL!$A$3:$I$51</definedName>
    <definedName name="_xlnm.Print_Area" localSheetId="8">GDIRMAN!$A$1:$I$51</definedName>
    <definedName name="_xlnm.Print_Area" localSheetId="5">'GR GJMUNGKUR'!$B$1:$G$52</definedName>
    <definedName name="_xlnm.Print_Area" localSheetId="0">'GRA JATENG'!$B$2:$G$52</definedName>
    <definedName name="_xlnm.Print_Area" localSheetId="2">GRACABAN!$A$1:$G$50</definedName>
    <definedName name="_xlnm.Print_Area" localSheetId="1">GRAHAYU!$A$1:$G$50</definedName>
    <definedName name="_xlnm.Print_Area" localSheetId="4">GRAOMBO!$B$1:$G$54</definedName>
    <definedName name="_xlnm.Print_Area" localSheetId="3">GRARWNING!$A$1:$H$51</definedName>
    <definedName name="_xlnm.Print_Area" localSheetId="7">GRASPOR!$B$2:$G$53</definedName>
    <definedName name="_xlnm.Print_Area" localSheetId="6">GRAWDLTG!$B$1:$G$51</definedName>
    <definedName name="_xlnm.Print_Area" localSheetId="11">'RINCI 1'!$A$2:$I$61</definedName>
    <definedName name="_xlnm.Print_Area" localSheetId="12">'RINCI 2'!$A$2:$I$47</definedName>
    <definedName name="_xlnm.Print_Area" localSheetId="10">UTAMA!$A$2:$K$52</definedName>
  </definedNames>
  <calcPr calcId="124519"/>
</workbook>
</file>

<file path=xl/calcChain.xml><?xml version="1.0" encoding="utf-8"?>
<calcChain xmlns="http://schemas.openxmlformats.org/spreadsheetml/2006/main">
  <c r="W40" i="11"/>
  <c r="W39"/>
  <c r="V44" l="1"/>
  <c r="V40"/>
  <c r="K44" l="1"/>
  <c r="K45"/>
  <c r="K46"/>
  <c r="K47"/>
  <c r="K48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12"/>
  <c r="K13"/>
  <c r="K14"/>
  <c r="K15"/>
  <c r="K17"/>
  <c r="K18"/>
  <c r="K19"/>
  <c r="K20"/>
  <c r="K21"/>
  <c r="K22"/>
  <c r="K23"/>
  <c r="K11"/>
  <c r="G11" i="13" l="1"/>
  <c r="E27"/>
  <c r="D16" i="25" l="1"/>
  <c r="J143" i="11" l="1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S44"/>
  <c r="Q44"/>
  <c r="O44"/>
  <c r="P44"/>
  <c r="R44"/>
  <c r="T44"/>
  <c r="U44"/>
  <c r="N44"/>
  <c r="O42"/>
  <c r="P42"/>
  <c r="Q42"/>
  <c r="R42"/>
  <c r="S42"/>
  <c r="T42"/>
  <c r="U42"/>
  <c r="V42"/>
  <c r="N42"/>
  <c r="S40"/>
  <c r="Q40"/>
  <c r="O40"/>
  <c r="P40"/>
  <c r="R40"/>
  <c r="T40"/>
  <c r="U40"/>
  <c r="N40"/>
  <c r="O39"/>
  <c r="P39"/>
  <c r="Q39"/>
  <c r="R39"/>
  <c r="S39"/>
  <c r="T39"/>
  <c r="U39"/>
  <c r="V39"/>
  <c r="N39"/>
  <c r="H19" i="13" l="1"/>
  <c r="H11"/>
  <c r="I11" s="1"/>
  <c r="AA4" i="30" s="1"/>
  <c r="H12" i="13"/>
  <c r="H13"/>
  <c r="H14"/>
  <c r="H15"/>
  <c r="H16"/>
  <c r="H17"/>
  <c r="H18"/>
  <c r="E242" i="11"/>
  <c r="D51"/>
  <c r="E195" l="1"/>
  <c r="E148" s="1"/>
  <c r="E101" s="1"/>
  <c r="E54" s="1"/>
  <c r="E6" s="1"/>
  <c r="I49"/>
  <c r="D52" l="1"/>
  <c r="G53" i="14"/>
  <c r="G49"/>
  <c r="G45"/>
  <c r="G41"/>
  <c r="D39" i="13"/>
  <c r="D17" i="12"/>
  <c r="G9" i="14" l="1"/>
  <c r="A13"/>
  <c r="G13"/>
  <c r="A17"/>
  <c r="G17"/>
  <c r="A21"/>
  <c r="G21"/>
  <c r="A25"/>
  <c r="G25"/>
  <c r="A29"/>
  <c r="G29"/>
  <c r="A33"/>
  <c r="G33"/>
  <c r="A37"/>
  <c r="G37"/>
  <c r="A41"/>
  <c r="A45" s="1"/>
  <c r="A49" s="1"/>
  <c r="A53" s="1"/>
  <c r="A4" i="13"/>
  <c r="E9"/>
  <c r="F9"/>
  <c r="G9"/>
  <c r="H9"/>
  <c r="A10"/>
  <c r="E10"/>
  <c r="F10"/>
  <c r="G10"/>
  <c r="H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E11"/>
  <c r="F11"/>
  <c r="E12"/>
  <c r="F12"/>
  <c r="G12"/>
  <c r="I12" s="1"/>
  <c r="AA5" i="30" s="1"/>
  <c r="E13" i="13"/>
  <c r="F13"/>
  <c r="G13"/>
  <c r="I13" s="1"/>
  <c r="AA6" i="30" s="1"/>
  <c r="E14" i="13"/>
  <c r="F14"/>
  <c r="G14"/>
  <c r="I14" s="1"/>
  <c r="AA7" i="30" s="1"/>
  <c r="E15" i="13"/>
  <c r="F15"/>
  <c r="G15"/>
  <c r="I15" s="1"/>
  <c r="AA8" i="30" s="1"/>
  <c r="E16" i="13"/>
  <c r="F16"/>
  <c r="G16"/>
  <c r="I16" s="1"/>
  <c r="AA9" i="30" s="1"/>
  <c r="E17" i="13"/>
  <c r="F17"/>
  <c r="G17"/>
  <c r="I17" s="1"/>
  <c r="AA10" i="30" s="1"/>
  <c r="E18" i="13"/>
  <c r="F18"/>
  <c r="G18"/>
  <c r="I18" s="1"/>
  <c r="AA11" i="30" s="1"/>
  <c r="E19" i="13"/>
  <c r="F19"/>
  <c r="G19"/>
  <c r="I19" s="1"/>
  <c r="AA12" i="30" s="1"/>
  <c r="E20" i="13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C39"/>
  <c r="A4" i="12"/>
  <c r="E9"/>
  <c r="F9"/>
  <c r="G9"/>
  <c r="H9"/>
  <c r="A10"/>
  <c r="E10"/>
  <c r="F10"/>
  <c r="G10"/>
  <c r="H10"/>
  <c r="A11"/>
  <c r="A12" s="1"/>
  <c r="A13" s="1"/>
  <c r="A14" s="1"/>
  <c r="A15" s="1"/>
  <c r="A16" s="1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I16" s="1"/>
  <c r="S9" i="30" s="1"/>
  <c r="C17" i="12"/>
  <c r="A12" i="1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E49"/>
  <c r="G49"/>
  <c r="I50" s="1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E97"/>
  <c r="G97"/>
  <c r="I97"/>
  <c r="A107"/>
  <c r="A108" s="1"/>
  <c r="A109" s="1"/>
  <c r="A112"/>
  <c r="A113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E144"/>
  <c r="G144"/>
  <c r="I144"/>
  <c r="A154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5"/>
  <c r="A176" s="1"/>
  <c r="A177" s="1"/>
  <c r="A178" s="1"/>
  <c r="A179" s="1"/>
  <c r="A180" s="1"/>
  <c r="A181" s="1"/>
  <c r="A182" s="1"/>
  <c r="A183" s="1"/>
  <c r="A184" s="1"/>
  <c r="A186" s="1"/>
  <c r="A187" s="1"/>
  <c r="A188" s="1"/>
  <c r="A189" s="1"/>
  <c r="E191"/>
  <c r="G191"/>
  <c r="I191"/>
  <c r="A20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E238"/>
  <c r="G238"/>
  <c r="I238"/>
  <c r="A248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6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E285"/>
  <c r="G285"/>
  <c r="I285"/>
  <c r="A296"/>
  <c r="A297" s="1"/>
  <c r="A298" s="1"/>
  <c r="A299" s="1"/>
  <c r="A301"/>
  <c r="A302" s="1"/>
  <c r="A303" s="1"/>
  <c r="A304" s="1"/>
  <c r="A305" s="1"/>
  <c r="A306" s="1"/>
  <c r="A307" s="1"/>
  <c r="A308" s="1"/>
  <c r="A309" s="1"/>
  <c r="A311"/>
  <c r="A312" s="1"/>
  <c r="A313" s="1"/>
  <c r="A314" s="1"/>
  <c r="A315" s="1"/>
  <c r="A316" s="1"/>
  <c r="A317" s="1"/>
  <c r="A319" s="1"/>
  <c r="A320" s="1"/>
  <c r="A321" s="1"/>
  <c r="A322" s="1"/>
  <c r="A323" s="1"/>
  <c r="A324" s="1"/>
  <c r="A325" s="1"/>
  <c r="A326" s="1"/>
  <c r="A327" s="1"/>
  <c r="A328" s="1"/>
  <c r="A330" s="1"/>
  <c r="E332"/>
  <c r="G332"/>
  <c r="I332"/>
  <c r="A5" i="3"/>
  <c r="C11"/>
  <c r="D11"/>
  <c r="E11"/>
  <c r="F11"/>
  <c r="G11"/>
  <c r="H11"/>
  <c r="A12"/>
  <c r="C12"/>
  <c r="D12"/>
  <c r="E12"/>
  <c r="F12"/>
  <c r="G12"/>
  <c r="H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I49"/>
  <c r="I14" i="12" l="1"/>
  <c r="S7" i="30" s="1"/>
  <c r="I12" i="12"/>
  <c r="S5" i="30" s="1"/>
  <c r="I15" i="12"/>
  <c r="S8" i="30" s="1"/>
  <c r="I145" i="11"/>
  <c r="I11" i="12"/>
  <c r="S4" i="30" s="1"/>
  <c r="I9" i="12"/>
  <c r="S2" i="30" s="1"/>
  <c r="I98" i="11"/>
  <c r="I192"/>
  <c r="I239"/>
  <c r="I333"/>
  <c r="I286"/>
  <c r="I10" i="12"/>
  <c r="S3" i="30" s="1"/>
  <c r="I13" i="12"/>
  <c r="S6" i="30" s="1"/>
  <c r="I38" i="13"/>
  <c r="AA31" i="30" s="1"/>
  <c r="I37" i="13"/>
  <c r="AA30" i="30" s="1"/>
  <c r="I36" i="13"/>
  <c r="AA29" i="30" s="1"/>
  <c r="I35" i="13"/>
  <c r="AA28" i="30" s="1"/>
  <c r="I34" i="13"/>
  <c r="AA27" i="30" s="1"/>
  <c r="I33" i="13"/>
  <c r="AA26" i="30" s="1"/>
  <c r="I32" i="13"/>
  <c r="AA25" i="30" s="1"/>
  <c r="I31" i="13"/>
  <c r="AA24" i="30" s="1"/>
  <c r="I30" i="13"/>
  <c r="AA23" i="30" s="1"/>
  <c r="I29" i="13"/>
  <c r="AA22" i="30" s="1"/>
  <c r="I28" i="13"/>
  <c r="AA21" i="30" s="1"/>
  <c r="I27" i="13"/>
  <c r="AA20" i="30" s="1"/>
  <c r="I9" i="13"/>
  <c r="AA2" i="30" s="1"/>
  <c r="G99" i="11"/>
  <c r="I99"/>
  <c r="I26" i="13"/>
  <c r="AA19" i="30" s="1"/>
  <c r="I25" i="13"/>
  <c r="AA18" i="30" s="1"/>
  <c r="I24" i="13"/>
  <c r="AA17" i="30" s="1"/>
  <c r="I23" i="13"/>
  <c r="AA16" i="30" s="1"/>
  <c r="I22" i="13"/>
  <c r="AA15" i="30" s="1"/>
  <c r="I21" i="13"/>
  <c r="AA14" i="30" s="1"/>
  <c r="I20" i="13"/>
  <c r="AA13" i="30" s="1"/>
  <c r="I10" i="13"/>
  <c r="AA3" i="30" s="1"/>
  <c r="D49" i="3"/>
  <c r="G240" i="11"/>
  <c r="G193"/>
  <c r="G51"/>
  <c r="G334"/>
  <c r="G146"/>
  <c r="G287"/>
  <c r="G39" i="13"/>
  <c r="G17" i="12"/>
  <c r="I193" i="11"/>
  <c r="H39" i="13"/>
  <c r="F49" i="3"/>
  <c r="H17" i="12"/>
  <c r="I334" i="11"/>
  <c r="I287"/>
  <c r="I240"/>
  <c r="H49" i="3"/>
  <c r="I51" i="11"/>
  <c r="I146"/>
  <c r="I22" i="12" l="1"/>
  <c r="I23"/>
  <c r="I57" i="30" a="1"/>
  <c r="I57" s="1"/>
  <c r="I53" a="1"/>
  <c r="I53" s="1"/>
  <c r="I46" a="1"/>
  <c r="I46" s="1"/>
  <c r="M42" a="1"/>
  <c r="M42" s="1"/>
  <c r="A31" a="1"/>
  <c r="A31" s="1"/>
  <c r="K19" a="1"/>
  <c r="K19" s="1"/>
  <c r="W9" a="1"/>
  <c r="W9" s="1"/>
  <c r="I52" a="1"/>
  <c r="I52" s="1"/>
  <c r="I44" a="1"/>
  <c r="I44" s="1"/>
  <c r="I60" a="1"/>
  <c r="I60" s="1"/>
  <c r="I56" a="1"/>
  <c r="I56" s="1"/>
  <c r="I50" a="1"/>
  <c r="I50" s="1"/>
  <c r="I45" a="1"/>
  <c r="I45" s="1"/>
  <c r="M31" a="1"/>
  <c r="M31" s="1"/>
  <c r="K27" a="1"/>
  <c r="K27" s="1"/>
  <c r="W15" a="1"/>
  <c r="W15" s="1"/>
  <c r="W8" a="1"/>
  <c r="W8" s="1"/>
  <c r="I51" a="1"/>
  <c r="I51" s="1"/>
  <c r="M43" a="1"/>
  <c r="M43" s="1"/>
  <c r="K20" a="1"/>
  <c r="K20" s="1"/>
  <c r="M32" a="1"/>
  <c r="M32" s="1"/>
  <c r="M33" a="1"/>
  <c r="M33" s="1"/>
  <c r="M34" a="1"/>
  <c r="M34" s="1"/>
  <c r="M35" a="1"/>
  <c r="M35" s="1"/>
  <c r="M36" a="1"/>
  <c r="M36" s="1"/>
  <c r="M37" a="1"/>
  <c r="M37" s="1"/>
  <c r="M38" a="1"/>
  <c r="M38" s="1"/>
  <c r="M39" a="1"/>
  <c r="M39" s="1"/>
  <c r="M40" a="1"/>
  <c r="M40" s="1"/>
  <c r="M41" a="1"/>
  <c r="M41" s="1"/>
  <c r="K18" a="1"/>
  <c r="K18" s="1"/>
  <c r="A32" a="1"/>
  <c r="A32" s="1"/>
  <c r="A33" a="1"/>
  <c r="A33" s="1"/>
  <c r="A34" a="1"/>
  <c r="A34" s="1"/>
  <c r="A35" a="1"/>
  <c r="A35" s="1"/>
  <c r="A36" a="1"/>
  <c r="A36" s="1"/>
  <c r="A37" a="1"/>
  <c r="A37" s="1"/>
  <c r="A38" a="1"/>
  <c r="A38" s="1"/>
  <c r="A39" a="1"/>
  <c r="A39" s="1"/>
  <c r="A40" a="1"/>
  <c r="A40" s="1"/>
  <c r="A41" a="1"/>
  <c r="A41" s="1"/>
  <c r="W14" a="1"/>
  <c r="W14" s="1"/>
  <c r="AE11" a="1"/>
  <c r="AE11" s="1"/>
  <c r="K36" a="1"/>
  <c r="K36" s="1"/>
  <c r="C63" a="1"/>
  <c r="C63" s="1"/>
  <c r="K52" a="1"/>
  <c r="K52" s="1"/>
  <c r="K51" a="1"/>
  <c r="K51" s="1"/>
  <c r="G50" a="1"/>
  <c r="G50" s="1"/>
  <c r="C49" a="1"/>
  <c r="C49" s="1"/>
  <c r="O47" a="1"/>
  <c r="O47" s="1"/>
  <c r="O46" a="1"/>
  <c r="O46" s="1"/>
  <c r="O45" a="1"/>
  <c r="O45" s="1"/>
  <c r="C44" a="1"/>
  <c r="C44" s="1"/>
  <c r="G43" a="1"/>
  <c r="G43" s="1"/>
  <c r="K42" a="1"/>
  <c r="K42" s="1"/>
  <c r="G51" a="1"/>
  <c r="G51" s="1"/>
  <c r="C50" a="1"/>
  <c r="C50" s="1"/>
  <c r="K48" a="1"/>
  <c r="K48" s="1"/>
  <c r="K47" a="1"/>
  <c r="K47" s="1"/>
  <c r="G46" a="1"/>
  <c r="G46" s="1"/>
  <c r="K45" a="1"/>
  <c r="K45" s="1"/>
  <c r="O44" a="1"/>
  <c r="O44" s="1"/>
  <c r="C53" a="1"/>
  <c r="C53" s="1"/>
  <c r="G52" a="1"/>
  <c r="G52" s="1"/>
  <c r="C51" a="1"/>
  <c r="C51" s="1"/>
  <c r="K49" a="1"/>
  <c r="K49" s="1"/>
  <c r="G48" a="1"/>
  <c r="G48" s="1"/>
  <c r="C47" a="1"/>
  <c r="C47" s="1"/>
  <c r="C46" a="1"/>
  <c r="C46" s="1"/>
  <c r="G45" a="1"/>
  <c r="G45" s="1"/>
  <c r="K44" a="1"/>
  <c r="K44" s="1"/>
  <c r="O43" a="1"/>
  <c r="O43" s="1"/>
  <c r="C52" a="1"/>
  <c r="C52" s="1"/>
  <c r="K50" a="1"/>
  <c r="K50" s="1"/>
  <c r="G49" a="1"/>
  <c r="G49" s="1"/>
  <c r="C48" a="1"/>
  <c r="C48" s="1"/>
  <c r="G47" a="1"/>
  <c r="G47" s="1"/>
  <c r="K46" a="1"/>
  <c r="K46" s="1"/>
  <c r="C45" a="1"/>
  <c r="C45" s="1"/>
  <c r="G44" a="1"/>
  <c r="G44" s="1"/>
  <c r="K43" a="1"/>
  <c r="K43" s="1"/>
  <c r="O42" a="1"/>
  <c r="O42" s="1"/>
  <c r="M22" a="1"/>
  <c r="M22" s="1"/>
  <c r="O32" a="1"/>
  <c r="O32" s="1"/>
  <c r="K33" a="1"/>
  <c r="K33" s="1"/>
  <c r="K34" a="1"/>
  <c r="K34" s="1"/>
  <c r="K35" a="1"/>
  <c r="K35" s="1"/>
  <c r="AE5" a="1"/>
  <c r="AE5" s="1"/>
  <c r="AE15" a="1"/>
  <c r="AE15" s="1"/>
  <c r="M28" a="1"/>
  <c r="M28" s="1"/>
  <c r="G42" a="1"/>
  <c r="G42" s="1"/>
  <c r="G32" a="1"/>
  <c r="G32" s="1"/>
  <c r="G33" a="1"/>
  <c r="G33" s="1"/>
  <c r="G34" a="1"/>
  <c r="G34" s="1"/>
  <c r="G35" a="1"/>
  <c r="G35" s="1"/>
  <c r="C36" a="1"/>
  <c r="C36" s="1"/>
  <c r="O36" a="1"/>
  <c r="O36" s="1"/>
  <c r="G37" a="1"/>
  <c r="G37" s="1"/>
  <c r="O37" a="1"/>
  <c r="O37" s="1"/>
  <c r="G38" a="1"/>
  <c r="G38" s="1"/>
  <c r="O38" a="1"/>
  <c r="O38" s="1"/>
  <c r="G39" a="1"/>
  <c r="G39" s="1"/>
  <c r="O39" a="1"/>
  <c r="O39" s="1"/>
  <c r="G40" a="1"/>
  <c r="G40" s="1"/>
  <c r="O40" a="1"/>
  <c r="O40" s="1"/>
  <c r="G41" a="1"/>
  <c r="G41" s="1"/>
  <c r="O41" a="1"/>
  <c r="O41" s="1"/>
  <c r="AE14" a="1"/>
  <c r="AE14" s="1"/>
  <c r="M19" a="1"/>
  <c r="M19" s="1"/>
  <c r="M23" a="1"/>
  <c r="M23" s="1"/>
  <c r="C31" a="1"/>
  <c r="C31" s="1"/>
  <c r="K31" a="1"/>
  <c r="K31" s="1"/>
  <c r="G53" a="1"/>
  <c r="G53" s="1"/>
  <c r="C54" a="1"/>
  <c r="C54" s="1"/>
  <c r="K54" a="1"/>
  <c r="K54" s="1"/>
  <c r="G55" a="1"/>
  <c r="G55" s="1"/>
  <c r="C56" a="1"/>
  <c r="C56" s="1"/>
  <c r="K56" a="1"/>
  <c r="K56" s="1"/>
  <c r="G57" a="1"/>
  <c r="G57" s="1"/>
  <c r="C58" a="1"/>
  <c r="C58" s="1"/>
  <c r="K58" a="1"/>
  <c r="K58" s="1"/>
  <c r="G59" a="1"/>
  <c r="G59" s="1"/>
  <c r="C60" a="1"/>
  <c r="C60" s="1"/>
  <c r="K60" a="1"/>
  <c r="K60" s="1"/>
  <c r="C62" a="1"/>
  <c r="C62" s="1"/>
  <c r="C43" a="1"/>
  <c r="C43" s="1"/>
  <c r="M18" a="1"/>
  <c r="M18" s="1"/>
  <c r="C32" a="1"/>
  <c r="C32" s="1"/>
  <c r="C33" a="1"/>
  <c r="C33" s="1"/>
  <c r="C34" a="1"/>
  <c r="C34" s="1"/>
  <c r="C35" a="1"/>
  <c r="C35" s="1"/>
  <c r="AE2" a="1"/>
  <c r="AE2" s="1"/>
  <c r="AE8" a="1"/>
  <c r="AE8" s="1"/>
  <c r="AE13" a="1"/>
  <c r="AE13" s="1"/>
  <c r="M20" a="1"/>
  <c r="M20" s="1"/>
  <c r="K32" a="1"/>
  <c r="K32" s="1"/>
  <c r="O33" a="1"/>
  <c r="O33" s="1"/>
  <c r="O34" a="1"/>
  <c r="O34" s="1"/>
  <c r="O35" a="1"/>
  <c r="O35" s="1"/>
  <c r="G36" a="1"/>
  <c r="G36" s="1"/>
  <c r="C37" a="1"/>
  <c r="C37" s="1"/>
  <c r="K37" a="1"/>
  <c r="K37" s="1"/>
  <c r="C38" a="1"/>
  <c r="C38" s="1"/>
  <c r="K38" a="1"/>
  <c r="K38" s="1"/>
  <c r="C39" a="1"/>
  <c r="C39" s="1"/>
  <c r="K39" a="1"/>
  <c r="K39" s="1"/>
  <c r="C40" a="1"/>
  <c r="C40" s="1"/>
  <c r="K40" a="1"/>
  <c r="K40" s="1"/>
  <c r="C41" a="1"/>
  <c r="C41" s="1"/>
  <c r="K41" a="1"/>
  <c r="K41" s="1"/>
  <c r="C42" a="1"/>
  <c r="C42" s="1"/>
  <c r="AE16" a="1"/>
  <c r="AE16" s="1"/>
  <c r="M21" a="1"/>
  <c r="M21" s="1"/>
  <c r="M27" a="1"/>
  <c r="M27" s="1"/>
  <c r="G31" a="1"/>
  <c r="G31" s="1"/>
  <c r="O31" a="1"/>
  <c r="O31" s="1"/>
  <c r="K53" a="1"/>
  <c r="K53" s="1"/>
  <c r="G54" a="1"/>
  <c r="G54" s="1"/>
  <c r="C55" a="1"/>
  <c r="C55" s="1"/>
  <c r="K55" a="1"/>
  <c r="K55" s="1"/>
  <c r="G56" a="1"/>
  <c r="G56" s="1"/>
  <c r="C57" a="1"/>
  <c r="C57" s="1"/>
  <c r="K57" a="1"/>
  <c r="K57" s="1"/>
  <c r="G58" a="1"/>
  <c r="G58" s="1"/>
  <c r="C59" a="1"/>
  <c r="C59" s="1"/>
  <c r="K59" a="1"/>
  <c r="K59" s="1"/>
  <c r="G60" a="1"/>
  <c r="G60" s="1"/>
  <c r="C61" a="1"/>
  <c r="C61" s="1"/>
  <c r="I44" i="13"/>
  <c r="I26" i="30" s="1"/>
  <c r="I45" i="13"/>
  <c r="E26" i="30" s="1"/>
  <c r="I43" i="13"/>
  <c r="M26" i="30" s="1"/>
  <c r="I46" i="13"/>
  <c r="A26" i="30" s="1"/>
  <c r="I24" i="12"/>
  <c r="I21"/>
  <c r="H40" i="13"/>
  <c r="I40" s="1"/>
  <c r="I17" i="12"/>
  <c r="I18" s="1"/>
  <c r="I39" i="13"/>
  <c r="H18" i="12"/>
  <c r="H50" i="3"/>
  <c r="I59" i="30" l="1" a="1"/>
  <c r="I59" s="1"/>
  <c r="M24"/>
  <c r="M25"/>
  <c r="A25"/>
  <c r="A24"/>
  <c r="E24"/>
  <c r="E25"/>
  <c r="I25"/>
  <c r="I24"/>
  <c r="I41" a="1"/>
  <c r="I41" s="1"/>
  <c r="I40" a="1"/>
  <c r="I40" s="1"/>
  <c r="I39" a="1"/>
  <c r="I39" s="1"/>
  <c r="I38" a="1"/>
  <c r="I38" s="1"/>
  <c r="I37" a="1"/>
  <c r="I37" s="1"/>
  <c r="I36" a="1"/>
  <c r="I36" s="1"/>
  <c r="I35" a="1"/>
  <c r="I35" s="1"/>
  <c r="I34" a="1"/>
  <c r="I34" s="1"/>
  <c r="I33" a="1"/>
  <c r="I33" s="1"/>
  <c r="I32" a="1"/>
  <c r="I32" s="1"/>
  <c r="K22" a="1"/>
  <c r="K22" s="1"/>
  <c r="W16" a="1"/>
  <c r="W16" s="1"/>
  <c r="E41" a="1"/>
  <c r="E41" s="1"/>
  <c r="E40" a="1"/>
  <c r="E40" s="1"/>
  <c r="E39" a="1"/>
  <c r="E39" s="1"/>
  <c r="E38" a="1"/>
  <c r="E38" s="1"/>
  <c r="E37" a="1"/>
  <c r="E37" s="1"/>
  <c r="E36" a="1"/>
  <c r="E36" s="1"/>
  <c r="E35" a="1"/>
  <c r="E35" s="1"/>
  <c r="E34" a="1"/>
  <c r="E34" s="1"/>
  <c r="E33" a="1"/>
  <c r="E33" s="1"/>
  <c r="E32" a="1"/>
  <c r="E32" s="1"/>
  <c r="W12" a="1"/>
  <c r="W12" s="1"/>
  <c r="M45" a="1"/>
  <c r="M45" s="1"/>
  <c r="W2" a="1"/>
  <c r="W2" s="1"/>
  <c r="W11" a="1"/>
  <c r="W11" s="1"/>
  <c r="K21" a="1"/>
  <c r="K21" s="1"/>
  <c r="E31" a="1"/>
  <c r="E31" s="1"/>
  <c r="I43" a="1"/>
  <c r="I43" s="1"/>
  <c r="I47" a="1"/>
  <c r="I47" s="1"/>
  <c r="I54" a="1"/>
  <c r="I54" s="1"/>
  <c r="I58" a="1"/>
  <c r="I58" s="1"/>
  <c r="I42" a="1"/>
  <c r="I42" s="1"/>
  <c r="I49" a="1"/>
  <c r="I49" s="1"/>
  <c r="W5" a="1"/>
  <c r="W5" s="1"/>
  <c r="W13" a="1"/>
  <c r="W13" s="1"/>
  <c r="K23" a="1"/>
  <c r="K23" s="1"/>
  <c r="I31" a="1"/>
  <c r="I31" s="1"/>
  <c r="M44" a="1"/>
  <c r="M44" s="1"/>
  <c r="I48" a="1"/>
  <c r="I48" s="1"/>
  <c r="I55" a="1"/>
  <c r="I55" s="1"/>
  <c r="I47" i="13"/>
  <c r="W27" i="30" l="1" a="1"/>
  <c r="W27" s="1"/>
  <c r="W23" a="1"/>
  <c r="W23" s="1"/>
  <c r="W19" a="1"/>
  <c r="W19" s="1"/>
  <c r="W26" a="1"/>
  <c r="W26" s="1"/>
  <c r="W22" a="1"/>
  <c r="W22" s="1"/>
  <c r="W18" a="1"/>
  <c r="W18" s="1"/>
  <c r="W25" a="1"/>
  <c r="W25" s="1"/>
  <c r="W21" a="1"/>
  <c r="W21" s="1"/>
  <c r="W17" a="1"/>
  <c r="W17" s="1"/>
  <c r="W24" a="1"/>
  <c r="W24" s="1"/>
  <c r="W20" a="1"/>
  <c r="W20" s="1"/>
  <c r="W28" a="1"/>
  <c r="W28" s="1"/>
  <c r="I25" i="12"/>
</calcChain>
</file>

<file path=xl/sharedStrings.xml><?xml version="1.0" encoding="utf-8"?>
<sst xmlns="http://schemas.openxmlformats.org/spreadsheetml/2006/main" count="1411" uniqueCount="228">
  <si>
    <t>DATA   VOLUME   WADUK   ROWOPENING.</t>
  </si>
  <si>
    <t>Bulan</t>
  </si>
  <si>
    <t>JAN</t>
  </si>
  <si>
    <t>PEB</t>
  </si>
  <si>
    <t>MAR</t>
  </si>
  <si>
    <t>APR</t>
  </si>
  <si>
    <t>MEI</t>
  </si>
  <si>
    <t>JUN</t>
  </si>
  <si>
    <t>JUL</t>
  </si>
  <si>
    <t>AGU</t>
  </si>
  <si>
    <t>SEP</t>
  </si>
  <si>
    <t>OKT</t>
  </si>
  <si>
    <t>NOP</t>
  </si>
  <si>
    <t>DES</t>
  </si>
  <si>
    <t>KETERANGAN  =  Data bulanan diambil  setiap minggu terakhir.</t>
  </si>
  <si>
    <t xml:space="preserve">                         =  Data mingguan untuk bulan berjalan.</t>
  </si>
  <si>
    <t>PERHITUNGAN  KETERSEDIAAN  AIR  WADUK</t>
  </si>
  <si>
    <t>DINAS PENGELOLAAN SUMBER DAYA AIR JATENG.</t>
  </si>
  <si>
    <t>No.</t>
  </si>
  <si>
    <t>Nama Waduk</t>
  </si>
  <si>
    <t>Spilway/ Pelimpah</t>
  </si>
  <si>
    <t xml:space="preserve">       Rencana</t>
  </si>
  <si>
    <t>Realisasi</t>
  </si>
  <si>
    <t>Luas layanan</t>
  </si>
  <si>
    <t>Peil</t>
  </si>
  <si>
    <t>Volume</t>
  </si>
  <si>
    <t>( m )</t>
  </si>
  <si>
    <t>( Ha )</t>
  </si>
  <si>
    <t>Malahayu</t>
  </si>
  <si>
    <t>Penjalin</t>
  </si>
  <si>
    <t>Cacaban</t>
  </si>
  <si>
    <t>Rawapening</t>
  </si>
  <si>
    <t>Gembong</t>
  </si>
  <si>
    <t>Gunungrowo</t>
  </si>
  <si>
    <t>Kedungombo</t>
  </si>
  <si>
    <t>Tempuran</t>
  </si>
  <si>
    <t>Greneng</t>
  </si>
  <si>
    <t>Lodanwetan</t>
  </si>
  <si>
    <t>-</t>
  </si>
  <si>
    <t>Banyukuwung</t>
  </si>
  <si>
    <t>Nglangon</t>
  </si>
  <si>
    <t>Simo</t>
  </si>
  <si>
    <t>Butak</t>
  </si>
  <si>
    <t>Sanggeh</t>
  </si>
  <si>
    <t>Wonogiri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</si>
  <si>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</si>
  <si>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</si>
  <si>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</si>
  <si>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</si>
  <si>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</si>
  <si>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</si>
  <si>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</si>
  <si>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</si>
  <si>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Delingan</t>
  </si>
  <si>
    <t>Gebyar</t>
  </si>
  <si>
    <t>Kembangan</t>
  </si>
  <si>
    <t>Botok</t>
  </si>
  <si>
    <t>Ketro</t>
  </si>
  <si>
    <t>Blimbing</t>
  </si>
  <si>
    <t>Brambang</t>
  </si>
  <si>
    <t>Cengklik</t>
  </si>
  <si>
    <t>Klego</t>
  </si>
  <si>
    <t>Jombor</t>
  </si>
  <si>
    <t>Mulur</t>
  </si>
  <si>
    <t>Sempor</t>
  </si>
  <si>
    <t>Wadaslintang</t>
  </si>
  <si>
    <t>Sudirman</t>
  </si>
  <si>
    <t>Jumlah Volume</t>
  </si>
  <si>
    <t xml:space="preserve"> </t>
  </si>
  <si>
    <t>Prosentase</t>
  </si>
  <si>
    <t>AGS</t>
  </si>
  <si>
    <t>DATA   VOLUME   WADUK   MALAHAYU 5 TAHUN.</t>
  </si>
  <si>
    <t>DATA   VOLUME   WADUK   WADASLINTANG   5  TAHUN.</t>
  </si>
  <si>
    <t xml:space="preserve">                        *)  Tgl. 21 April 2006 terjadi limpas untuk periode  7 tahun.</t>
  </si>
  <si>
    <t>Keterangan</t>
  </si>
  <si>
    <t>DATA  KETERSEDIAAN  AIR  WADUK</t>
  </si>
  <si>
    <t>Kabupaten</t>
  </si>
  <si>
    <t>Brebes</t>
  </si>
  <si>
    <t>Tegal</t>
  </si>
  <si>
    <t>Semarang</t>
  </si>
  <si>
    <t>Pati</t>
  </si>
  <si>
    <t>Grobogan</t>
  </si>
  <si>
    <t>Blora</t>
  </si>
  <si>
    <t>Rembang</t>
  </si>
  <si>
    <t>Gajahmungkur</t>
  </si>
  <si>
    <t>Karanganyar</t>
  </si>
  <si>
    <t>Sragen</t>
  </si>
  <si>
    <t>Boyolali</t>
  </si>
  <si>
    <t>Klaten</t>
  </si>
  <si>
    <t>Sukoharjo</t>
  </si>
  <si>
    <t>Kebumen</t>
  </si>
  <si>
    <t>Banjarnegara</t>
  </si>
  <si>
    <t>JUMLAH</t>
  </si>
  <si>
    <t>Keterangan :</t>
  </si>
  <si>
    <t>Rasio Ketersediaan air berdasarkan volume rencana dan realisasi :</t>
  </si>
  <si>
    <t>Areal (Ha)</t>
  </si>
  <si>
    <t>Elevasi (m)</t>
  </si>
  <si>
    <t>Rencana</t>
  </si>
  <si>
    <t>100 %</t>
  </si>
  <si>
    <t xml:space="preserve">  </t>
  </si>
  <si>
    <t xml:space="preserve">&gt; 100 %            </t>
  </si>
  <si>
    <t>=</t>
  </si>
  <si>
    <t>Volume diatas rencana</t>
  </si>
  <si>
    <t xml:space="preserve">85 % - 100 %   </t>
  </si>
  <si>
    <t>Volume sesuai rencana</t>
  </si>
  <si>
    <t xml:space="preserve">&lt;  85 %             </t>
  </si>
  <si>
    <t>Volume dibawah rencana</t>
  </si>
  <si>
    <t>Waduk dalam  keadaan air habis</t>
  </si>
  <si>
    <t>Areal</t>
  </si>
  <si>
    <t>Elevasi  ( m )</t>
  </si>
  <si>
    <t>Ha</t>
  </si>
  <si>
    <t xml:space="preserve">PERBANDINGAN </t>
  </si>
  <si>
    <t>POLA OPERASI NORMAL DENGAN REALISASI</t>
  </si>
  <si>
    <t>Pola Normal</t>
  </si>
  <si>
    <t>Faktor K</t>
  </si>
  <si>
    <r>
      <t>Vol (Juta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</si>
  <si>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</si>
  <si>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</si>
  <si>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</si>
  <si>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</si>
  <si>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</si>
  <si>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</si>
  <si>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</si>
  <si>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</si>
  <si>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</si>
  <si>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</si>
  <si>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</si>
  <si>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</si>
  <si>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Realise</t>
  </si>
  <si>
    <t>m3/dt</t>
  </si>
  <si>
    <t>Volume air habis/TAD</t>
  </si>
  <si>
    <t>2011</t>
  </si>
  <si>
    <t xml:space="preserve">&lt;  84 %             </t>
  </si>
  <si>
    <t>2012</t>
  </si>
  <si>
    <t xml:space="preserve">                         Keterangan :  Data mingguan untuk bulan berjalan.</t>
  </si>
  <si>
    <t>2013</t>
  </si>
  <si>
    <t>Tanggal</t>
  </si>
  <si>
    <t>Jan</t>
  </si>
  <si>
    <t>Feb</t>
  </si>
  <si>
    <t>Mar</t>
  </si>
  <si>
    <t>Apr</t>
  </si>
  <si>
    <t>Jun</t>
  </si>
  <si>
    <t>Jul</t>
  </si>
  <si>
    <t>Ags</t>
  </si>
  <si>
    <t>Sep</t>
  </si>
  <si>
    <t>Okt</t>
  </si>
  <si>
    <t>Nop</t>
  </si>
  <si>
    <t>Des</t>
  </si>
  <si>
    <t>Maximum</t>
  </si>
  <si>
    <t>Rerata bulanan</t>
  </si>
  <si>
    <t>Minimum</t>
  </si>
  <si>
    <t>Rerata (1-15)</t>
  </si>
  <si>
    <t>Jml.data kosong</t>
  </si>
  <si>
    <t>Rerata (16-31)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</si>
  <si>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</si>
  <si>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</t>
  </si>
  <si>
    <t>VOLUME 30 WADUK KECIL</t>
  </si>
  <si>
    <t>VOLUME 8   WADUK BESAR</t>
  </si>
  <si>
    <t>Juta  m3</t>
  </si>
  <si>
    <t>Juta m3</t>
  </si>
  <si>
    <t>Waduk Kedungombo Tahun 2013</t>
  </si>
  <si>
    <t>Tahun 2015</t>
  </si>
  <si>
    <t>2015</t>
  </si>
  <si>
    <r>
      <t>Juta m</t>
    </r>
    <r>
      <rPr>
        <vertAlign val="superscript"/>
        <sz val="12"/>
        <rFont val="Calibri"/>
        <family val="2"/>
        <scheme val="minor"/>
      </rPr>
      <t>3</t>
    </r>
  </si>
  <si>
    <r>
      <t>DATA KETERSEDIAAN  AIR  WADUK BESAR ( &gt; 10.000.000 M</t>
    </r>
    <r>
      <rPr>
        <vertAlign val="superscript"/>
        <sz val="9"/>
        <rFont val="Calibri"/>
        <family val="2"/>
        <scheme val="minor"/>
      </rPr>
      <t xml:space="preserve">3 </t>
    </r>
    <r>
      <rPr>
        <sz val="9"/>
        <rFont val="Calibri"/>
        <family val="2"/>
        <scheme val="minor"/>
      </rPr>
      <t>)</t>
    </r>
  </si>
  <si>
    <r>
      <t>Volume ( juta 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)</t>
    </r>
  </si>
  <si>
    <r>
      <t>DATA KETERSEDIAAN  AIR  WADUK KECIL (&lt; 10.000.000 M</t>
    </r>
    <r>
      <rPr>
        <vertAlign val="super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)</t>
    </r>
  </si>
  <si>
    <r>
      <t>Volume ( juta m</t>
    </r>
    <r>
      <rPr>
        <vertAlign val="superscript"/>
        <sz val="12"/>
        <rFont val="Calibri"/>
        <family val="2"/>
        <scheme val="minor"/>
      </rPr>
      <t xml:space="preserve">3 </t>
    </r>
    <r>
      <rPr>
        <sz val="12"/>
        <rFont val="Calibri"/>
        <family val="2"/>
        <scheme val="minor"/>
      </rPr>
      <t>)</t>
    </r>
  </si>
  <si>
    <t>WADUK KOSONG</t>
  </si>
  <si>
    <t>WADUK BESAR</t>
  </si>
  <si>
    <t>WADUK KECIL</t>
  </si>
  <si>
    <t>WADUK DIBAWAH RENCANA</t>
  </si>
  <si>
    <t>WADUK SESUAI RENCANA</t>
  </si>
  <si>
    <t>WADUK DI ATAS RENCANA</t>
  </si>
  <si>
    <t>SEPTEMBER</t>
  </si>
  <si>
    <t>KETERANGAN</t>
  </si>
  <si>
    <t>NILAI MAKSIMAL VOLUME HARIAN WADUK</t>
  </si>
  <si>
    <t>FEB</t>
  </si>
  <si>
    <t>AGT</t>
  </si>
  <si>
    <t>NOV</t>
  </si>
  <si>
    <t>NO</t>
  </si>
  <si>
    <r>
      <t>Volume  Harian  Waduk  se Jawa Tengah  ( Juta  m</t>
    </r>
    <r>
      <rPr>
        <vertAlign val="superscript"/>
        <sz val="16"/>
        <rFont val="Calibri"/>
        <family val="2"/>
        <scheme val="minor"/>
      </rPr>
      <t xml:space="preserve">3 </t>
    </r>
    <r>
      <rPr>
        <sz val="16"/>
        <rFont val="Calibri"/>
        <family val="2"/>
        <scheme val="minor"/>
      </rPr>
      <t>)</t>
    </r>
  </si>
  <si>
    <t>DATA VOLUME WADUK SE JAWA TENGAH 5 TAHUN</t>
  </si>
  <si>
    <t>DATA VOLUME WADUK CACABAN 5 TAHUN.</t>
  </si>
  <si>
    <t>DATA VOLUME WADUK KEDUNGOMBO 5 TAHUN</t>
  </si>
  <si>
    <t>DATA VOLUME WADUK GAJAHMUNGKUR 5 TAHUN.</t>
  </si>
  <si>
    <t>DATA VOLUME WADUK SEMPOR 5 TAHUN.</t>
  </si>
  <si>
    <t>DATA VOLUME WADUK SUDIRMAN 5 TAHUN.</t>
  </si>
  <si>
    <t>ANALISA KONDISI AIR WADUK DI JAWA TENGAH</t>
  </si>
  <si>
    <t>No</t>
  </si>
  <si>
    <t>Kondisi</t>
  </si>
  <si>
    <t>Nama</t>
  </si>
  <si>
    <t>Pencarian</t>
  </si>
  <si>
    <t>Kosong</t>
  </si>
  <si>
    <t>Hasil</t>
  </si>
  <si>
    <t>Di Bawah Rencana</t>
  </si>
  <si>
    <t>di bawah rencana</t>
  </si>
  <si>
    <t>Sesuai Rencana</t>
  </si>
  <si>
    <t>Di Atas Rencana</t>
  </si>
  <si>
    <t>Waduk Kosong :</t>
  </si>
  <si>
    <t>Waduk Di Bawah Rencana :</t>
  </si>
  <si>
    <t>Waduk Sesuai Rencana :</t>
  </si>
  <si>
    <t>Waduk Besar</t>
  </si>
  <si>
    <t>Waduk Kecil</t>
  </si>
  <si>
    <t>………………………………………………. =</t>
  </si>
  <si>
    <t>…………………. =</t>
  </si>
  <si>
    <t>AIR WADUK DAN BENDUNG</t>
  </si>
  <si>
    <t>DI JAWA TENGAH</t>
  </si>
  <si>
    <t>Kabuyutan</t>
  </si>
  <si>
    <t>Pemali</t>
  </si>
  <si>
    <t>Tuntang</t>
  </si>
  <si>
    <t>Juana</t>
  </si>
  <si>
    <t>Serang</t>
  </si>
  <si>
    <t>Lusi</t>
  </si>
  <si>
    <t>Lodan</t>
  </si>
  <si>
    <t>Sukorejo</t>
  </si>
  <si>
    <t>B. Solo</t>
  </si>
  <si>
    <t>Badegolan</t>
  </si>
  <si>
    <t>Serayu</t>
  </si>
  <si>
    <t>DAS</t>
  </si>
  <si>
    <t/>
  </si>
  <si>
    <t>MONITORING DATA KETERSEDIAAN</t>
  </si>
  <si>
    <t>OKTOBER</t>
  </si>
  <si>
    <t>Ada Perbaikan</t>
  </si>
  <si>
    <t>MINGGU KE III OKTOBER 2015</t>
  </si>
  <si>
    <t>MINGGU III OKTOBER 2015</t>
  </si>
  <si>
    <t xml:space="preserve">MINGGU KE III OKTOBER ( S / D TGL 19 OKTOBER 2015) dalam Juta m3  </t>
  </si>
  <si>
    <t>Waduk Di Atas Rencana :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</si>
</sst>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_);_(* \(#,##0.0\);_(* &quot;-&quot;??_);_(@_)"/>
    <numFmt numFmtId="167" formatCode="#,##0.000;[Red]#,##0.000"/>
    <numFmt numFmtId="168" formatCode="#,##0.00;[Red]#,##0.00"/>
    <numFmt numFmtId="169" formatCode="0.000"/>
    <numFmt numFmtId="170" formatCode="0_)"/>
    <numFmt numFmtId="171" formatCode="0_);\(0\)"/>
    <numFmt numFmtId="172" formatCode="_(* #,##0.000_);_(* \(#,##0.000\);_(* &quot;-&quot;???_);_(@_)"/>
  </numFmts>
  <fonts count="5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Lucida Handwriting"/>
      <family val="4"/>
    </font>
    <font>
      <b/>
      <vertAlign val="superscript"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 val="double"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 val="double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sz val="7"/>
      <name val="Calibri"/>
      <family val="2"/>
      <scheme val="minor"/>
    </font>
    <font>
      <u val="double"/>
      <sz val="14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6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43" fontId="1" fillId="0" borderId="0" applyFont="0" applyFill="0" applyBorder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1" borderId="0" applyNumberFormat="0" applyBorder="0" applyAlignment="0" applyProtection="0"/>
    <xf numFmtId="0" fontId="7" fillId="22" borderId="7" applyNumberFormat="0" applyFont="0" applyAlignment="0" applyProtection="0"/>
    <xf numFmtId="0" fontId="22" fillId="7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601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43" fontId="4" fillId="0" borderId="15" xfId="28" applyFont="1" applyBorder="1"/>
    <xf numFmtId="43" fontId="4" fillId="0" borderId="13" xfId="28" applyFont="1" applyBorder="1"/>
    <xf numFmtId="164" fontId="4" fillId="0" borderId="13" xfId="0" applyNumberFormat="1" applyFont="1" applyBorder="1"/>
    <xf numFmtId="0" fontId="3" fillId="0" borderId="13" xfId="0" applyFont="1" applyBorder="1"/>
    <xf numFmtId="0" fontId="2" fillId="0" borderId="16" xfId="0" applyFont="1" applyBorder="1"/>
    <xf numFmtId="43" fontId="4" fillId="0" borderId="17" xfId="28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164" fontId="3" fillId="0" borderId="17" xfId="28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0" xfId="0" applyAlignment="1">
      <alignment vertical="center"/>
    </xf>
    <xf numFmtId="9" fontId="3" fillId="0" borderId="22" xfId="41" applyNumberFormat="1" applyFont="1" applyBorder="1" applyAlignment="1">
      <alignment horizontal="center"/>
    </xf>
    <xf numFmtId="164" fontId="3" fillId="0" borderId="26" xfId="28" applyNumberFormat="1" applyFont="1" applyBorder="1"/>
    <xf numFmtId="165" fontId="3" fillId="0" borderId="17" xfId="28" quotePrefix="1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3" fontId="2" fillId="0" borderId="28" xfId="28" quotePrefix="1" applyFont="1" applyBorder="1" applyAlignment="1"/>
    <xf numFmtId="43" fontId="2" fillId="0" borderId="29" xfId="28" quotePrefix="1" applyFont="1" applyBorder="1" applyAlignment="1"/>
    <xf numFmtId="164" fontId="4" fillId="0" borderId="13" xfId="28" applyNumberFormat="1" applyFont="1" applyBorder="1"/>
    <xf numFmtId="43" fontId="4" fillId="0" borderId="13" xfId="0" applyNumberFormat="1" applyFont="1" applyBorder="1"/>
    <xf numFmtId="0" fontId="2" fillId="0" borderId="35" xfId="0" applyFont="1" applyBorder="1" applyAlignment="1">
      <alignment horizontal="center"/>
    </xf>
    <xf numFmtId="43" fontId="4" fillId="23" borderId="15" xfId="28" applyFont="1" applyFill="1" applyBorder="1"/>
    <xf numFmtId="168" fontId="4" fillId="23" borderId="15" xfId="28" applyNumberFormat="1" applyFont="1" applyFill="1" applyBorder="1" applyAlignment="1">
      <alignment horizontal="right"/>
    </xf>
    <xf numFmtId="167" fontId="4" fillId="23" borderId="15" xfId="28" applyNumberFormat="1" applyFont="1" applyFill="1" applyBorder="1" applyAlignment="1">
      <alignment horizontal="right"/>
    </xf>
    <xf numFmtId="164" fontId="4" fillId="23" borderId="15" xfId="28" applyNumberFormat="1" applyFont="1" applyFill="1" applyBorder="1"/>
    <xf numFmtId="165" fontId="8" fillId="0" borderId="38" xfId="28" applyNumberFormat="1" applyFont="1" applyBorder="1"/>
    <xf numFmtId="165" fontId="8" fillId="0" borderId="24" xfId="0" applyNumberFormat="1" applyFont="1" applyBorder="1"/>
    <xf numFmtId="166" fontId="2" fillId="0" borderId="39" xfId="28" applyNumberFormat="1" applyFont="1" applyBorder="1" applyAlignment="1">
      <alignment horizontal="center"/>
    </xf>
    <xf numFmtId="43" fontId="2" fillId="0" borderId="23" xfId="28" quotePrefix="1" applyFont="1" applyBorder="1" applyAlignment="1">
      <alignment vertical="center"/>
    </xf>
    <xf numFmtId="43" fontId="2" fillId="0" borderId="41" xfId="28" quotePrefix="1" applyFont="1" applyBorder="1" applyAlignment="1">
      <alignment vertical="center"/>
    </xf>
    <xf numFmtId="43" fontId="2" fillId="0" borderId="28" xfId="28" quotePrefix="1" applyFont="1" applyBorder="1" applyAlignment="1">
      <alignment vertical="center"/>
    </xf>
    <xf numFmtId="43" fontId="2" fillId="0" borderId="42" xfId="28" quotePrefix="1" applyFont="1" applyBorder="1" applyAlignment="1">
      <alignment vertical="center"/>
    </xf>
    <xf numFmtId="43" fontId="2" fillId="0" borderId="30" xfId="28" quotePrefix="1" applyFont="1" applyBorder="1" applyAlignment="1">
      <alignment vertical="center"/>
    </xf>
    <xf numFmtId="0" fontId="0" fillId="0" borderId="11" xfId="0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2" fillId="0" borderId="45" xfId="0" applyFont="1" applyBorder="1" applyAlignment="1">
      <alignment horizontal="centerContinuous" vertical="center"/>
    </xf>
    <xf numFmtId="0" fontId="3" fillId="0" borderId="48" xfId="0" applyFont="1" applyBorder="1" applyAlignment="1">
      <alignment horizontal="centerContinuous" vertical="center"/>
    </xf>
    <xf numFmtId="0" fontId="3" fillId="0" borderId="49" xfId="0" applyFont="1" applyBorder="1" applyAlignment="1">
      <alignment horizontal="centerContinuous" vertical="center"/>
    </xf>
    <xf numFmtId="0" fontId="3" fillId="0" borderId="51" xfId="0" applyFont="1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3" fillId="0" borderId="50" xfId="0" applyFont="1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164" fontId="4" fillId="0" borderId="15" xfId="28" applyNumberFormat="1" applyFont="1" applyBorder="1"/>
    <xf numFmtId="168" fontId="4" fillId="23" borderId="13" xfId="28" applyNumberFormat="1" applyFont="1" applyFill="1" applyBorder="1" applyAlignment="1">
      <alignment horizontal="right"/>
    </xf>
    <xf numFmtId="167" fontId="4" fillId="23" borderId="13" xfId="28" applyNumberFormat="1" applyFont="1" applyFill="1" applyBorder="1" applyAlignment="1">
      <alignment horizontal="right"/>
    </xf>
    <xf numFmtId="43" fontId="4" fillId="23" borderId="13" xfId="28" applyFont="1" applyFill="1" applyBorder="1"/>
    <xf numFmtId="164" fontId="4" fillId="23" borderId="13" xfId="28" applyNumberFormat="1" applyFont="1" applyFill="1" applyBorder="1"/>
    <xf numFmtId="43" fontId="2" fillId="0" borderId="30" xfId="28" quotePrefix="1" applyFont="1" applyBorder="1" applyAlignment="1"/>
    <xf numFmtId="0" fontId="2" fillId="0" borderId="46" xfId="0" applyFont="1" applyBorder="1" applyAlignment="1">
      <alignment horizontal="center"/>
    </xf>
    <xf numFmtId="0" fontId="3" fillId="0" borderId="11" xfId="0" applyFont="1" applyBorder="1"/>
    <xf numFmtId="43" fontId="4" fillId="0" borderId="11" xfId="28" applyFont="1" applyBorder="1"/>
    <xf numFmtId="43" fontId="4" fillId="0" borderId="11" xfId="0" applyNumberFormat="1" applyFont="1" applyBorder="1"/>
    <xf numFmtId="164" fontId="4" fillId="0" borderId="11" xfId="28" applyNumberFormat="1" applyFont="1" applyBorder="1"/>
    <xf numFmtId="164" fontId="4" fillId="0" borderId="61" xfId="0" applyNumberFormat="1" applyFont="1" applyBorder="1"/>
    <xf numFmtId="165" fontId="8" fillId="0" borderId="54" xfId="28" applyNumberFormat="1" applyFont="1" applyBorder="1"/>
    <xf numFmtId="43" fontId="3" fillId="0" borderId="39" xfId="0" applyNumberFormat="1" applyFont="1" applyBorder="1" applyAlignment="1"/>
    <xf numFmtId="164" fontId="4" fillId="0" borderId="60" xfId="0" applyNumberFormat="1" applyFont="1" applyBorder="1"/>
    <xf numFmtId="43" fontId="4" fillId="0" borderId="15" xfId="0" applyNumberFormat="1" applyFont="1" applyBorder="1"/>
    <xf numFmtId="164" fontId="4" fillId="0" borderId="64" xfId="0" applyNumberFormat="1" applyFont="1" applyBorder="1"/>
    <xf numFmtId="165" fontId="8" fillId="0" borderId="65" xfId="28" applyNumberFormat="1" applyFont="1" applyBorder="1"/>
    <xf numFmtId="43" fontId="2" fillId="0" borderId="23" xfId="28" quotePrefix="1" applyFont="1" applyBorder="1" applyAlignment="1"/>
    <xf numFmtId="0" fontId="28" fillId="0" borderId="0" xfId="0" applyFont="1"/>
    <xf numFmtId="0" fontId="37" fillId="0" borderId="0" xfId="0" applyFont="1"/>
    <xf numFmtId="166" fontId="31" fillId="0" borderId="32" xfId="28" applyNumberFormat="1" applyFont="1" applyFill="1" applyBorder="1" applyAlignment="1" applyProtection="1">
      <alignment horizontal="center" vertical="center"/>
    </xf>
    <xf numFmtId="165" fontId="32" fillId="0" borderId="68" xfId="28" quotePrefix="1" applyNumberFormat="1" applyFont="1" applyFill="1" applyBorder="1" applyAlignment="1" applyProtection="1">
      <alignment horizontal="center" vertical="center"/>
    </xf>
    <xf numFmtId="166" fontId="31" fillId="0" borderId="33" xfId="28" applyNumberFormat="1" applyFont="1" applyFill="1" applyBorder="1" applyAlignment="1" applyProtection="1">
      <alignment horizontal="center"/>
    </xf>
    <xf numFmtId="164" fontId="31" fillId="0" borderId="37" xfId="28" applyNumberFormat="1" applyFont="1" applyFill="1" applyBorder="1" applyProtection="1"/>
    <xf numFmtId="164" fontId="31" fillId="0" borderId="70" xfId="28" applyNumberFormat="1" applyFont="1" applyFill="1" applyBorder="1" applyProtection="1"/>
    <xf numFmtId="166" fontId="31" fillId="0" borderId="34" xfId="28" applyNumberFormat="1" applyFont="1" applyFill="1" applyBorder="1" applyAlignment="1" applyProtection="1">
      <alignment horizontal="center"/>
    </xf>
    <xf numFmtId="164" fontId="31" fillId="0" borderId="71" xfId="28" applyNumberFormat="1" applyFont="1" applyFill="1" applyBorder="1"/>
    <xf numFmtId="164" fontId="31" fillId="0" borderId="71" xfId="28" applyNumberFormat="1" applyFont="1" applyFill="1" applyBorder="1" applyProtection="1"/>
    <xf numFmtId="164" fontId="31" fillId="0" borderId="43" xfId="28" applyNumberFormat="1" applyFont="1" applyFill="1" applyBorder="1" applyProtection="1"/>
    <xf numFmtId="171" fontId="32" fillId="0" borderId="69" xfId="28" quotePrefix="1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Continuous" vertical="center"/>
    </xf>
    <xf numFmtId="0" fontId="28" fillId="0" borderId="50" xfId="0" applyFont="1" applyBorder="1" applyAlignment="1">
      <alignment horizontal="centerContinuous" vertical="center"/>
    </xf>
    <xf numFmtId="0" fontId="28" fillId="0" borderId="11" xfId="0" applyFont="1" applyBorder="1" applyAlignment="1">
      <alignment horizontal="centerContinuous" vertical="center"/>
    </xf>
    <xf numFmtId="0" fontId="28" fillId="0" borderId="52" xfId="0" applyFont="1" applyBorder="1" applyAlignment="1">
      <alignment horizontal="centerContinuous" vertical="center"/>
    </xf>
    <xf numFmtId="0" fontId="28" fillId="0" borderId="44" xfId="0" applyFont="1" applyBorder="1" applyAlignment="1">
      <alignment horizontal="centerContinuous" vertical="center"/>
    </xf>
    <xf numFmtId="43" fontId="31" fillId="0" borderId="14" xfId="28" applyFont="1" applyBorder="1"/>
    <xf numFmtId="164" fontId="31" fillId="0" borderId="14" xfId="0" applyNumberFormat="1" applyFont="1" applyBorder="1"/>
    <xf numFmtId="43" fontId="31" fillId="0" borderId="14" xfId="28" applyFont="1" applyBorder="1" applyAlignment="1">
      <alignment horizontal="center"/>
    </xf>
    <xf numFmtId="164" fontId="31" fillId="0" borderId="14" xfId="28" applyNumberFormat="1" applyFont="1" applyBorder="1"/>
    <xf numFmtId="41" fontId="31" fillId="0" borderId="14" xfId="29" applyNumberFormat="1" applyFont="1" applyBorder="1"/>
    <xf numFmtId="41" fontId="31" fillId="0" borderId="0" xfId="29" applyNumberFormat="1" applyFont="1" applyBorder="1"/>
    <xf numFmtId="43" fontId="31" fillId="0" borderId="15" xfId="28" applyFont="1" applyBorder="1"/>
    <xf numFmtId="164" fontId="31" fillId="0" borderId="15" xfId="0" applyNumberFormat="1" applyFont="1" applyBorder="1"/>
    <xf numFmtId="43" fontId="31" fillId="0" borderId="15" xfId="28" applyFont="1" applyBorder="1" applyAlignment="1">
      <alignment horizontal="right"/>
    </xf>
    <xf numFmtId="41" fontId="31" fillId="0" borderId="15" xfId="29" applyNumberFormat="1" applyFont="1" applyBorder="1"/>
    <xf numFmtId="168" fontId="31" fillId="0" borderId="15" xfId="28" applyNumberFormat="1" applyFont="1" applyBorder="1" applyAlignment="1">
      <alignment horizontal="right"/>
    </xf>
    <xf numFmtId="41" fontId="31" fillId="0" borderId="15" xfId="29" applyFont="1" applyBorder="1"/>
    <xf numFmtId="41" fontId="31" fillId="0" borderId="0" xfId="29" applyFont="1" applyBorder="1"/>
    <xf numFmtId="41" fontId="31" fillId="0" borderId="15" xfId="29" quotePrefix="1" applyFont="1" applyBorder="1" applyAlignment="1">
      <alignment horizontal="center"/>
    </xf>
    <xf numFmtId="43" fontId="31" fillId="0" borderId="15" xfId="28" applyFont="1" applyBorder="1" applyAlignment="1">
      <alignment horizontal="center"/>
    </xf>
    <xf numFmtId="41" fontId="31" fillId="0" borderId="15" xfId="29" applyFont="1" applyBorder="1" applyAlignment="1">
      <alignment horizontal="center"/>
    </xf>
    <xf numFmtId="41" fontId="31" fillId="0" borderId="0" xfId="29" quotePrefix="1" applyFont="1" applyBorder="1" applyAlignment="1">
      <alignment horizontal="center"/>
    </xf>
    <xf numFmtId="41" fontId="31" fillId="0" borderId="0" xfId="29" applyFont="1" applyBorder="1" applyAlignment="1">
      <alignment horizontal="center"/>
    </xf>
    <xf numFmtId="168" fontId="31" fillId="0" borderId="15" xfId="28" quotePrefix="1" applyNumberFormat="1" applyFont="1" applyBorder="1" applyAlignment="1">
      <alignment horizontal="right"/>
    </xf>
    <xf numFmtId="41" fontId="31" fillId="0" borderId="13" xfId="29" applyFont="1" applyBorder="1"/>
    <xf numFmtId="43" fontId="31" fillId="0" borderId="17" xfId="28" applyFont="1" applyBorder="1"/>
    <xf numFmtId="164" fontId="28" fillId="0" borderId="0" xfId="0" applyNumberFormat="1" applyFont="1"/>
    <xf numFmtId="43" fontId="28" fillId="0" borderId="0" xfId="0" applyNumberFormat="1" applyFont="1"/>
    <xf numFmtId="0" fontId="28" fillId="0" borderId="0" xfId="0" applyFont="1" applyBorder="1"/>
    <xf numFmtId="0" fontId="40" fillId="0" borderId="0" xfId="0" applyFont="1" applyAlignment="1">
      <alignment horizontal="centerContinuous" vertical="center"/>
    </xf>
    <xf numFmtId="0" fontId="28" fillId="0" borderId="45" xfId="0" applyFont="1" applyBorder="1" applyAlignment="1">
      <alignment horizontal="centerContinuous" vertical="center"/>
    </xf>
    <xf numFmtId="0" fontId="31" fillId="0" borderId="48" xfId="0" applyFont="1" applyBorder="1" applyAlignment="1">
      <alignment horizontal="centerContinuous" vertical="center"/>
    </xf>
    <xf numFmtId="0" fontId="31" fillId="0" borderId="49" xfId="0" applyFont="1" applyBorder="1" applyAlignment="1">
      <alignment horizontal="centerContinuous" vertical="center"/>
    </xf>
    <xf numFmtId="0" fontId="31" fillId="0" borderId="51" xfId="0" applyFont="1" applyBorder="1" applyAlignment="1">
      <alignment horizontal="centerContinuous" vertical="center"/>
    </xf>
    <xf numFmtId="0" fontId="28" fillId="0" borderId="46" xfId="0" applyFont="1" applyBorder="1" applyAlignment="1">
      <alignment horizontal="centerContinuous" vertical="center"/>
    </xf>
    <xf numFmtId="0" fontId="31" fillId="0" borderId="13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8" fillId="0" borderId="47" xfId="0" applyFont="1" applyBorder="1" applyAlignment="1">
      <alignment horizontal="centerContinuous" vertical="center"/>
    </xf>
    <xf numFmtId="0" fontId="31" fillId="0" borderId="11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3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31" fillId="0" borderId="14" xfId="0" applyFont="1" applyBorder="1"/>
    <xf numFmtId="0" fontId="31" fillId="0" borderId="0" xfId="0" applyFont="1" applyBorder="1"/>
    <xf numFmtId="0" fontId="28" fillId="0" borderId="20" xfId="0" applyFont="1" applyBorder="1" applyAlignment="1">
      <alignment horizontal="center"/>
    </xf>
    <xf numFmtId="0" fontId="31" fillId="0" borderId="15" xfId="0" applyFont="1" applyBorder="1"/>
    <xf numFmtId="41" fontId="31" fillId="0" borderId="0" xfId="0" applyNumberFormat="1" applyFont="1" applyBorder="1"/>
    <xf numFmtId="0" fontId="28" fillId="0" borderId="10" xfId="0" applyFont="1" applyBorder="1" applyAlignment="1">
      <alignment horizontal="center"/>
    </xf>
    <xf numFmtId="0" fontId="31" fillId="0" borderId="21" xfId="0" applyFont="1" applyBorder="1"/>
    <xf numFmtId="0" fontId="28" fillId="0" borderId="16" xfId="0" applyFont="1" applyBorder="1"/>
    <xf numFmtId="164" fontId="31" fillId="0" borderId="17" xfId="0" applyNumberFormat="1" applyFont="1" applyBorder="1"/>
    <xf numFmtId="165" fontId="31" fillId="0" borderId="24" xfId="0" applyNumberFormat="1" applyFont="1" applyBorder="1" applyAlignment="1">
      <alignment horizontal="center"/>
    </xf>
    <xf numFmtId="0" fontId="37" fillId="0" borderId="16" xfId="0" applyFont="1" applyBorder="1"/>
    <xf numFmtId="0" fontId="31" fillId="0" borderId="17" xfId="0" applyFont="1" applyBorder="1"/>
    <xf numFmtId="9" fontId="31" fillId="0" borderId="17" xfId="41" applyFont="1" applyBorder="1" applyAlignment="1">
      <alignment horizontal="center"/>
    </xf>
    <xf numFmtId="9" fontId="31" fillId="0" borderId="17" xfId="41" applyNumberFormat="1" applyFont="1" applyBorder="1" applyAlignment="1">
      <alignment horizontal="center"/>
    </xf>
    <xf numFmtId="9" fontId="31" fillId="0" borderId="26" xfId="41" applyNumberFormat="1" applyFont="1" applyBorder="1" applyAlignment="1">
      <alignment horizontal="center"/>
    </xf>
    <xf numFmtId="164" fontId="31" fillId="0" borderId="0" xfId="0" applyNumberFormat="1" applyFont="1"/>
    <xf numFmtId="164" fontId="31" fillId="0" borderId="0" xfId="0" applyNumberFormat="1" applyFont="1" applyAlignment="1">
      <alignment horizontal="right"/>
    </xf>
    <xf numFmtId="164" fontId="31" fillId="0" borderId="0" xfId="28" applyNumberFormat="1" applyFont="1" applyBorder="1"/>
    <xf numFmtId="166" fontId="31" fillId="0" borderId="0" xfId="28" applyNumberFormat="1" applyFont="1" applyBorder="1" applyAlignment="1" applyProtection="1">
      <alignment horizontal="center"/>
    </xf>
    <xf numFmtId="166" fontId="32" fillId="0" borderId="32" xfId="28" applyNumberFormat="1" applyFont="1" applyFill="1" applyBorder="1" applyAlignment="1" applyProtection="1">
      <alignment horizontal="center"/>
    </xf>
    <xf numFmtId="165" fontId="32" fillId="0" borderId="68" xfId="28" quotePrefix="1" applyNumberFormat="1" applyFont="1" applyFill="1" applyBorder="1" applyAlignment="1" applyProtection="1">
      <alignment horizontal="center"/>
    </xf>
    <xf numFmtId="165" fontId="32" fillId="0" borderId="72" xfId="28" quotePrefix="1" applyNumberFormat="1" applyFont="1" applyFill="1" applyBorder="1" applyAlignment="1" applyProtection="1">
      <alignment horizontal="center"/>
    </xf>
    <xf numFmtId="164" fontId="31" fillId="0" borderId="73" xfId="28" applyNumberFormat="1" applyFont="1" applyFill="1" applyBorder="1" applyProtection="1"/>
    <xf numFmtId="164" fontId="31" fillId="0" borderId="74" xfId="28" applyNumberFormat="1" applyFont="1" applyFill="1" applyBorder="1" applyProtection="1"/>
    <xf numFmtId="166" fontId="31" fillId="0" borderId="0" xfId="28" applyNumberFormat="1" applyFont="1" applyFill="1" applyBorder="1" applyAlignment="1" applyProtection="1">
      <alignment horizontal="center"/>
    </xf>
    <xf numFmtId="164" fontId="31" fillId="0" borderId="0" xfId="28" applyNumberFormat="1" applyFont="1" applyFill="1" applyBorder="1"/>
    <xf numFmtId="166" fontId="31" fillId="0" borderId="32" xfId="28" applyNumberFormat="1" applyFont="1" applyFill="1" applyBorder="1" applyAlignment="1" applyProtection="1">
      <alignment horizontal="center"/>
    </xf>
    <xf numFmtId="165" fontId="31" fillId="0" borderId="68" xfId="28" quotePrefix="1" applyNumberFormat="1" applyFont="1" applyFill="1" applyBorder="1" applyAlignment="1" applyProtection="1">
      <alignment horizontal="center"/>
    </xf>
    <xf numFmtId="165" fontId="31" fillId="0" borderId="72" xfId="28" quotePrefix="1" applyNumberFormat="1" applyFont="1" applyFill="1" applyBorder="1" applyAlignment="1" applyProtection="1">
      <alignment horizontal="center"/>
    </xf>
    <xf numFmtId="164" fontId="31" fillId="0" borderId="37" xfId="28" applyNumberFormat="1" applyFont="1" applyFill="1" applyBorder="1"/>
    <xf numFmtId="165" fontId="32" fillId="0" borderId="69" xfId="28" quotePrefix="1" applyNumberFormat="1" applyFont="1" applyFill="1" applyBorder="1" applyAlignment="1" applyProtection="1">
      <alignment horizontal="center"/>
    </xf>
    <xf numFmtId="164" fontId="31" fillId="0" borderId="0" xfId="28" applyNumberFormat="1" applyFont="1" applyBorder="1" applyProtection="1"/>
    <xf numFmtId="164" fontId="31" fillId="0" borderId="0" xfId="28" applyNumberFormat="1" applyFont="1" applyBorder="1" applyAlignment="1" applyProtection="1">
      <alignment horizontal="left"/>
    </xf>
    <xf numFmtId="165" fontId="31" fillId="0" borderId="0" xfId="28" quotePrefix="1" applyNumberFormat="1" applyFont="1" applyBorder="1" applyAlignment="1" applyProtection="1">
      <alignment horizontal="center"/>
    </xf>
    <xf numFmtId="166" fontId="31" fillId="0" borderId="31" xfId="28" applyNumberFormat="1" applyFont="1" applyFill="1" applyBorder="1" applyAlignment="1" applyProtection="1">
      <alignment horizontal="center" vertical="center"/>
    </xf>
    <xf numFmtId="165" fontId="31" fillId="0" borderId="55" xfId="28" quotePrefix="1" applyNumberFormat="1" applyFont="1" applyFill="1" applyBorder="1" applyAlignment="1" applyProtection="1">
      <alignment horizontal="center" vertical="center"/>
    </xf>
    <xf numFmtId="165" fontId="31" fillId="0" borderId="22" xfId="28" quotePrefix="1" applyNumberFormat="1" applyFont="1" applyFill="1" applyBorder="1" applyAlignment="1" applyProtection="1">
      <alignment horizontal="center" vertical="center"/>
    </xf>
    <xf numFmtId="165" fontId="31" fillId="0" borderId="0" xfId="28" quotePrefix="1" applyNumberFormat="1" applyFont="1" applyFill="1" applyBorder="1" applyAlignment="1" applyProtection="1">
      <alignment horizontal="center"/>
    </xf>
    <xf numFmtId="164" fontId="31" fillId="0" borderId="0" xfId="28" applyNumberFormat="1" applyFont="1" applyFill="1" applyBorder="1" applyProtection="1"/>
    <xf numFmtId="164" fontId="31" fillId="0" borderId="0" xfId="28" applyNumberFormat="1" applyFont="1" applyFill="1" applyBorder="1" applyAlignment="1" applyProtection="1">
      <alignment horizontal="left"/>
    </xf>
    <xf numFmtId="165" fontId="31" fillId="0" borderId="68" xfId="28" quotePrefix="1" applyNumberFormat="1" applyFont="1" applyFill="1" applyBorder="1" applyAlignment="1" applyProtection="1">
      <alignment horizontal="center" vertical="center"/>
    </xf>
    <xf numFmtId="165" fontId="31" fillId="0" borderId="69" xfId="28" quotePrefix="1" applyNumberFormat="1" applyFont="1" applyFill="1" applyBorder="1" applyAlignment="1" applyProtection="1">
      <alignment horizontal="center" vertical="center"/>
    </xf>
    <xf numFmtId="164" fontId="31" fillId="0" borderId="37" xfId="28" applyNumberFormat="1" applyFont="1" applyFill="1" applyBorder="1" applyAlignment="1" applyProtection="1">
      <alignment horizontal="center"/>
    </xf>
    <xf numFmtId="164" fontId="31" fillId="0" borderId="70" xfId="28" applyNumberFormat="1" applyFont="1" applyFill="1" applyBorder="1" applyAlignment="1" applyProtection="1">
      <alignment horizontal="center"/>
    </xf>
    <xf numFmtId="164" fontId="31" fillId="0" borderId="71" xfId="28" applyNumberFormat="1" applyFont="1" applyFill="1" applyBorder="1" applyAlignment="1" applyProtection="1">
      <alignment horizontal="center"/>
    </xf>
    <xf numFmtId="164" fontId="31" fillId="0" borderId="43" xfId="28" applyNumberFormat="1" applyFont="1" applyFill="1" applyBorder="1" applyAlignment="1" applyProtection="1">
      <alignment horizontal="center"/>
    </xf>
    <xf numFmtId="43" fontId="31" fillId="0" borderId="15" xfId="28" applyFont="1" applyFill="1" applyBorder="1" applyAlignment="1">
      <alignment horizontal="right"/>
    </xf>
    <xf numFmtId="164" fontId="31" fillId="0" borderId="15" xfId="0" applyNumberFormat="1" applyFont="1" applyFill="1" applyBorder="1"/>
    <xf numFmtId="43" fontId="31" fillId="0" borderId="15" xfId="28" applyFont="1" applyFill="1" applyBorder="1"/>
    <xf numFmtId="0" fontId="28" fillId="0" borderId="0" xfId="0" applyFont="1" applyAlignment="1">
      <alignment horizontal="right"/>
    </xf>
    <xf numFmtId="43" fontId="31" fillId="0" borderId="15" xfId="28" applyFont="1" applyFill="1" applyBorder="1" applyAlignment="1">
      <alignment horizontal="center"/>
    </xf>
    <xf numFmtId="0" fontId="46" fillId="0" borderId="0" xfId="0" applyFont="1"/>
    <xf numFmtId="43" fontId="46" fillId="0" borderId="15" xfId="28" applyFont="1" applyBorder="1"/>
    <xf numFmtId="43" fontId="46" fillId="0" borderId="15" xfId="0" applyNumberFormat="1" applyFont="1" applyBorder="1"/>
    <xf numFmtId="164" fontId="46" fillId="0" borderId="15" xfId="28" applyNumberFormat="1" applyFont="1" applyBorder="1"/>
    <xf numFmtId="164" fontId="46" fillId="0" borderId="15" xfId="0" applyNumberFormat="1" applyFont="1" applyBorder="1"/>
    <xf numFmtId="43" fontId="46" fillId="0" borderId="15" xfId="28" applyNumberFormat="1" applyFont="1" applyBorder="1"/>
    <xf numFmtId="164" fontId="46" fillId="0" borderId="15" xfId="28" applyNumberFormat="1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15" xfId="0" applyFont="1" applyBorder="1"/>
    <xf numFmtId="0" fontId="48" fillId="0" borderId="0" xfId="0" applyFont="1"/>
    <xf numFmtId="0" fontId="46" fillId="0" borderId="0" xfId="0" quotePrefix="1" applyFont="1" applyAlignment="1">
      <alignment horizontal="center"/>
    </xf>
    <xf numFmtId="9" fontId="46" fillId="0" borderId="0" xfId="0" applyNumberFormat="1" applyFont="1" applyAlignment="1">
      <alignment horizontal="left"/>
    </xf>
    <xf numFmtId="0" fontId="46" fillId="0" borderId="53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0" fontId="31" fillId="0" borderId="0" xfId="0" applyFont="1" applyBorder="1" applyAlignment="1">
      <alignment horizontal="center"/>
    </xf>
    <xf numFmtId="0" fontId="46" fillId="27" borderId="15" xfId="0" applyFont="1" applyFill="1" applyBorder="1" applyAlignment="1">
      <alignment horizontal="center"/>
    </xf>
    <xf numFmtId="0" fontId="46" fillId="25" borderId="15" xfId="0" applyFont="1" applyFill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66" xfId="0" applyFont="1" applyBorder="1" applyAlignment="1">
      <alignment horizontal="center"/>
    </xf>
    <xf numFmtId="165" fontId="46" fillId="0" borderId="15" xfId="28" applyNumberFormat="1" applyFont="1" applyBorder="1"/>
    <xf numFmtId="43" fontId="46" fillId="0" borderId="15" xfId="28" applyFont="1" applyBorder="1" applyAlignment="1">
      <alignment horizontal="center"/>
    </xf>
    <xf numFmtId="43" fontId="46" fillId="0" borderId="15" xfId="28" quotePrefix="1" applyNumberFormat="1" applyFont="1" applyBorder="1" applyAlignment="1">
      <alignment horizontal="center" vertical="center"/>
    </xf>
    <xf numFmtId="43" fontId="46" fillId="0" borderId="66" xfId="28" quotePrefix="1" applyFont="1" applyBorder="1"/>
    <xf numFmtId="165" fontId="46" fillId="0" borderId="66" xfId="28" quotePrefix="1" applyNumberFormat="1" applyFont="1" applyBorder="1" applyAlignment="1"/>
    <xf numFmtId="0" fontId="46" fillId="0" borderId="20" xfId="0" applyFont="1" applyBorder="1"/>
    <xf numFmtId="43" fontId="46" fillId="0" borderId="15" xfId="0" applyNumberFormat="1" applyFont="1" applyBorder="1" applyAlignment="1"/>
    <xf numFmtId="165" fontId="46" fillId="0" borderId="66" xfId="0" applyNumberFormat="1" applyFont="1" applyBorder="1" applyAlignment="1"/>
    <xf numFmtId="0" fontId="46" fillId="0" borderId="10" xfId="0" applyFont="1" applyBorder="1"/>
    <xf numFmtId="0" fontId="46" fillId="0" borderId="21" xfId="0" applyFont="1" applyBorder="1" applyAlignment="1">
      <alignment horizontal="center"/>
    </xf>
    <xf numFmtId="43" fontId="46" fillId="0" borderId="21" xfId="0" applyNumberFormat="1" applyFont="1" applyBorder="1" applyAlignment="1">
      <alignment horizontal="center"/>
    </xf>
    <xf numFmtId="43" fontId="46" fillId="0" borderId="21" xfId="28" applyFont="1" applyBorder="1"/>
    <xf numFmtId="164" fontId="46" fillId="0" borderId="21" xfId="28" applyNumberFormat="1" applyFont="1" applyBorder="1"/>
    <xf numFmtId="165" fontId="46" fillId="0" borderId="21" xfId="28" quotePrefix="1" applyNumberFormat="1" applyFont="1" applyBorder="1" applyAlignment="1">
      <alignment horizontal="center"/>
    </xf>
    <xf numFmtId="9" fontId="46" fillId="0" borderId="21" xfId="41" applyNumberFormat="1" applyFont="1" applyBorder="1" applyAlignment="1">
      <alignment horizontal="center"/>
    </xf>
    <xf numFmtId="165" fontId="46" fillId="0" borderId="67" xfId="41" applyNumberFormat="1" applyFont="1" applyBorder="1" applyAlignment="1">
      <alignment horizontal="center"/>
    </xf>
    <xf numFmtId="0" fontId="30" fillId="0" borderId="0" xfId="0" applyFont="1"/>
    <xf numFmtId="0" fontId="51" fillId="0" borderId="0" xfId="0" applyFont="1"/>
    <xf numFmtId="9" fontId="30" fillId="0" borderId="0" xfId="0" applyNumberFormat="1" applyFont="1" applyAlignment="1">
      <alignment horizontal="left"/>
    </xf>
    <xf numFmtId="0" fontId="31" fillId="0" borderId="53" xfId="0" applyFont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0" fontId="31" fillId="0" borderId="15" xfId="0" applyFont="1" applyFill="1" applyBorder="1"/>
    <xf numFmtId="165" fontId="31" fillId="0" borderId="15" xfId="28" applyNumberFormat="1" applyFont="1" applyFill="1" applyBorder="1"/>
    <xf numFmtId="164" fontId="31" fillId="0" borderId="15" xfId="28" applyNumberFormat="1" applyFont="1" applyFill="1" applyBorder="1"/>
    <xf numFmtId="164" fontId="31" fillId="0" borderId="15" xfId="0" applyNumberFormat="1" applyFont="1" applyFill="1" applyBorder="1" applyAlignment="1">
      <alignment horizontal="center"/>
    </xf>
    <xf numFmtId="0" fontId="28" fillId="0" borderId="20" xfId="0" applyFont="1" applyFill="1" applyBorder="1"/>
    <xf numFmtId="43" fontId="31" fillId="0" borderId="66" xfId="0" applyNumberFormat="1" applyFont="1" applyFill="1" applyBorder="1" applyAlignment="1">
      <alignment horizontal="center"/>
    </xf>
    <xf numFmtId="0" fontId="37" fillId="0" borderId="10" xfId="0" applyFont="1" applyFill="1" applyBorder="1"/>
    <xf numFmtId="0" fontId="31" fillId="0" borderId="21" xfId="0" applyFont="1" applyFill="1" applyBorder="1" applyAlignment="1">
      <alignment horizontal="center"/>
    </xf>
    <xf numFmtId="164" fontId="31" fillId="0" borderId="21" xfId="0" applyNumberFormat="1" applyFont="1" applyFill="1" applyBorder="1" applyAlignment="1">
      <alignment horizontal="center"/>
    </xf>
    <xf numFmtId="0" fontId="31" fillId="0" borderId="21" xfId="0" applyFont="1" applyFill="1" applyBorder="1"/>
    <xf numFmtId="165" fontId="31" fillId="0" borderId="21" xfId="28" quotePrefix="1" applyNumberFormat="1" applyFont="1" applyFill="1" applyBorder="1" applyAlignment="1">
      <alignment horizontal="center"/>
    </xf>
    <xf numFmtId="9" fontId="31" fillId="0" borderId="21" xfId="41" applyNumberFormat="1" applyFont="1" applyFill="1" applyBorder="1" applyAlignment="1">
      <alignment horizontal="center"/>
    </xf>
    <xf numFmtId="9" fontId="31" fillId="0" borderId="67" xfId="41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3" fontId="31" fillId="0" borderId="15" xfId="28" quotePrefix="1" applyNumberFormat="1" applyFont="1" applyFill="1" applyBorder="1" applyAlignment="1">
      <alignment horizontal="center" vertical="center"/>
    </xf>
    <xf numFmtId="43" fontId="31" fillId="0" borderId="17" xfId="28" applyFont="1" applyFill="1" applyBorder="1" applyAlignment="1">
      <alignment horizontal="center" vertical="center"/>
    </xf>
    <xf numFmtId="43" fontId="28" fillId="0" borderId="0" xfId="0" applyNumberFormat="1" applyFont="1" applyFill="1" applyAlignment="1">
      <alignment horizontal="center" vertical="center"/>
    </xf>
    <xf numFmtId="167" fontId="28" fillId="0" borderId="0" xfId="0" applyNumberFormat="1" applyFont="1" applyFill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64" fontId="31" fillId="0" borderId="17" xfId="0" applyNumberFormat="1" applyFont="1" applyFill="1" applyBorder="1" applyAlignment="1">
      <alignment horizontal="center" vertical="center"/>
    </xf>
    <xf numFmtId="9" fontId="31" fillId="0" borderId="17" xfId="41" applyFont="1" applyFill="1" applyBorder="1" applyAlignment="1">
      <alignment horizontal="center" vertical="center"/>
    </xf>
    <xf numFmtId="9" fontId="31" fillId="0" borderId="0" xfId="41" applyFont="1" applyFill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43" fontId="28" fillId="0" borderId="85" xfId="0" applyNumberFormat="1" applyFont="1" applyFill="1" applyBorder="1" applyAlignment="1">
      <alignment horizontal="center" vertical="center"/>
    </xf>
    <xf numFmtId="9" fontId="31" fillId="0" borderId="85" xfId="41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9" fontId="31" fillId="0" borderId="88" xfId="41" applyFont="1" applyFill="1" applyBorder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5" fontId="50" fillId="0" borderId="80" xfId="0" quotePrefix="1" applyNumberFormat="1" applyFont="1" applyFill="1" applyBorder="1" applyAlignment="1">
      <alignment horizontal="center" vertical="center"/>
    </xf>
    <xf numFmtId="15" fontId="50" fillId="0" borderId="81" xfId="0" quotePrefix="1" applyNumberFormat="1" applyFont="1" applyFill="1" applyBorder="1" applyAlignment="1">
      <alignment horizontal="center" vertical="center"/>
    </xf>
    <xf numFmtId="1" fontId="50" fillId="0" borderId="81" xfId="0" quotePrefix="1" applyNumberFormat="1" applyFont="1" applyFill="1" applyBorder="1" applyAlignment="1">
      <alignment horizontal="center" vertical="center"/>
    </xf>
    <xf numFmtId="15" fontId="50" fillId="0" borderId="81" xfId="0" applyNumberFormat="1" applyFont="1" applyFill="1" applyBorder="1" applyAlignment="1">
      <alignment horizontal="center" vertical="center"/>
    </xf>
    <xf numFmtId="15" fontId="50" fillId="0" borderId="82" xfId="0" quotePrefix="1" applyNumberFormat="1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164" fontId="31" fillId="0" borderId="25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43" fontId="31" fillId="0" borderId="48" xfId="28" applyFont="1" applyFill="1" applyBorder="1" applyAlignment="1">
      <alignment horizontal="center" vertical="center"/>
    </xf>
    <xf numFmtId="164" fontId="31" fillId="0" borderId="88" xfId="0" applyNumberFormat="1" applyFont="1" applyFill="1" applyBorder="1" applyAlignment="1">
      <alignment horizontal="center" vertical="center"/>
    </xf>
    <xf numFmtId="43" fontId="31" fillId="0" borderId="88" xfId="28" applyFont="1" applyFill="1" applyBorder="1" applyAlignment="1">
      <alignment horizontal="center" vertical="center"/>
    </xf>
    <xf numFmtId="9" fontId="34" fillId="0" borderId="88" xfId="41" applyNumberFormat="1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85" xfId="0" applyFont="1" applyFill="1" applyBorder="1" applyAlignment="1">
      <alignment horizontal="center" vertical="center"/>
    </xf>
    <xf numFmtId="9" fontId="34" fillId="0" borderId="85" xfId="41" applyFont="1" applyFill="1" applyBorder="1" applyAlignment="1">
      <alignment horizontal="center" vertical="center"/>
    </xf>
    <xf numFmtId="9" fontId="31" fillId="0" borderId="0" xfId="41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14" fontId="43" fillId="0" borderId="0" xfId="0" applyNumberFormat="1" applyFont="1" applyFill="1" applyAlignment="1">
      <alignment horizontal="center" vertical="center"/>
    </xf>
    <xf numFmtId="164" fontId="31" fillId="0" borderId="25" xfId="0" quotePrefix="1" applyNumberFormat="1" applyFont="1" applyFill="1" applyBorder="1" applyAlignment="1">
      <alignment horizontal="center" vertical="center"/>
    </xf>
    <xf numFmtId="164" fontId="31" fillId="0" borderId="0" xfId="0" quotePrefix="1" applyNumberFormat="1" applyFont="1" applyFill="1" applyBorder="1" applyAlignment="1">
      <alignment horizontal="center" vertical="center"/>
    </xf>
    <xf numFmtId="43" fontId="31" fillId="0" borderId="15" xfId="28" applyNumberFormat="1" applyFont="1" applyFill="1" applyBorder="1" applyAlignment="1">
      <alignment horizontal="center" vertical="center"/>
    </xf>
    <xf numFmtId="43" fontId="31" fillId="0" borderId="14" xfId="28" quotePrefix="1" applyNumberFormat="1" applyFont="1" applyFill="1" applyBorder="1" applyAlignment="1">
      <alignment horizontal="center" vertical="center"/>
    </xf>
    <xf numFmtId="0" fontId="37" fillId="0" borderId="87" xfId="0" applyFont="1" applyFill="1" applyBorder="1" applyAlignment="1">
      <alignment horizontal="center" vertical="center"/>
    </xf>
    <xf numFmtId="9" fontId="31" fillId="0" borderId="88" xfId="41" applyNumberFormat="1" applyFont="1" applyFill="1" applyBorder="1" applyAlignment="1">
      <alignment horizontal="center" vertical="center"/>
    </xf>
    <xf numFmtId="9" fontId="31" fillId="0" borderId="90" xfId="41" applyNumberFormat="1" applyFont="1" applyFill="1" applyBorder="1" applyAlignment="1">
      <alignment horizontal="center" vertical="center"/>
    </xf>
    <xf numFmtId="0" fontId="28" fillId="0" borderId="83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9" fontId="31" fillId="0" borderId="89" xfId="41" applyFont="1" applyFill="1" applyBorder="1" applyAlignment="1">
      <alignment horizontal="center" vertical="center"/>
    </xf>
    <xf numFmtId="9" fontId="31" fillId="0" borderId="86" xfId="41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64" fontId="28" fillId="0" borderId="0" xfId="0" quotePrefix="1" applyNumberFormat="1" applyFont="1" applyFill="1" applyBorder="1" applyAlignment="1">
      <alignment horizontal="center" vertical="center"/>
    </xf>
    <xf numFmtId="9" fontId="34" fillId="0" borderId="0" xfId="41" applyNumberFormat="1" applyFont="1" applyFill="1" applyBorder="1" applyAlignment="1">
      <alignment horizontal="center" vertical="center"/>
    </xf>
    <xf numFmtId="9" fontId="34" fillId="0" borderId="0" xfId="41" applyFont="1" applyFill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9" fontId="31" fillId="0" borderId="17" xfId="41" applyNumberFormat="1" applyFont="1" applyFill="1" applyBorder="1" applyAlignment="1">
      <alignment horizontal="center" vertical="center"/>
    </xf>
    <xf numFmtId="164" fontId="31" fillId="0" borderId="86" xfId="0" applyNumberFormat="1" applyFont="1" applyFill="1" applyBorder="1" applyAlignment="1">
      <alignment horizontal="center" vertical="center"/>
    </xf>
    <xf numFmtId="9" fontId="31" fillId="0" borderId="84" xfId="4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31" fillId="0" borderId="14" xfId="28" applyNumberFormat="1" applyFont="1" applyFill="1" applyBorder="1" applyAlignment="1">
      <alignment horizontal="center" vertical="center"/>
    </xf>
    <xf numFmtId="43" fontId="31" fillId="0" borderId="14" xfId="0" applyNumberFormat="1" applyFont="1" applyFill="1" applyBorder="1" applyAlignment="1">
      <alignment horizontal="center" vertical="center"/>
    </xf>
    <xf numFmtId="43" fontId="31" fillId="0" borderId="15" xfId="0" applyNumberFormat="1" applyFont="1" applyFill="1" applyBorder="1" applyAlignment="1">
      <alignment horizontal="center" vertical="center"/>
    </xf>
    <xf numFmtId="43" fontId="34" fillId="0" borderId="15" xfId="0" applyNumberFormat="1" applyFont="1" applyFill="1" applyBorder="1" applyAlignment="1">
      <alignment horizontal="center" vertical="center"/>
    </xf>
    <xf numFmtId="43" fontId="31" fillId="0" borderId="21" xfId="28" applyNumberFormat="1" applyFont="1" applyFill="1" applyBorder="1" applyAlignment="1">
      <alignment horizontal="center" vertical="center"/>
    </xf>
    <xf numFmtId="43" fontId="31" fillId="0" borderId="21" xfId="0" applyNumberFormat="1" applyFont="1" applyFill="1" applyBorder="1" applyAlignment="1">
      <alignment horizontal="center" vertical="center"/>
    </xf>
    <xf numFmtId="43" fontId="31" fillId="0" borderId="17" xfId="28" applyNumberFormat="1" applyFont="1" applyFill="1" applyBorder="1" applyAlignment="1">
      <alignment horizontal="center" vertical="center"/>
    </xf>
    <xf numFmtId="43" fontId="31" fillId="0" borderId="17" xfId="0" applyNumberFormat="1" applyFont="1" applyFill="1" applyBorder="1" applyAlignment="1">
      <alignment horizontal="center" vertical="center"/>
    </xf>
    <xf numFmtId="14" fontId="43" fillId="0" borderId="0" xfId="0" applyNumberFormat="1" applyFont="1" applyFill="1" applyBorder="1" applyAlignment="1">
      <alignment horizontal="center" vertical="center"/>
    </xf>
    <xf numFmtId="0" fontId="28" fillId="0" borderId="94" xfId="0" applyFont="1" applyFill="1" applyBorder="1" applyAlignment="1">
      <alignment horizontal="center" vertical="center"/>
    </xf>
    <xf numFmtId="0" fontId="28" fillId="0" borderId="97" xfId="0" applyFont="1" applyFill="1" applyBorder="1" applyAlignment="1">
      <alignment horizontal="center" vertical="center"/>
    </xf>
    <xf numFmtId="0" fontId="28" fillId="0" borderId="100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center" vertical="center"/>
    </xf>
    <xf numFmtId="43" fontId="28" fillId="0" borderId="92" xfId="0" applyNumberFormat="1" applyFont="1" applyFill="1" applyBorder="1" applyAlignment="1">
      <alignment horizontal="center" vertical="center"/>
    </xf>
    <xf numFmtId="43" fontId="28" fillId="0" borderId="93" xfId="0" applyNumberFormat="1" applyFont="1" applyFill="1" applyBorder="1" applyAlignment="1">
      <alignment horizontal="center" vertical="center"/>
    </xf>
    <xf numFmtId="43" fontId="28" fillId="0" borderId="95" xfId="0" applyNumberFormat="1" applyFont="1" applyFill="1" applyBorder="1" applyAlignment="1">
      <alignment horizontal="center" vertical="center"/>
    </xf>
    <xf numFmtId="43" fontId="28" fillId="0" borderId="96" xfId="0" applyNumberFormat="1" applyFont="1" applyFill="1" applyBorder="1" applyAlignment="1">
      <alignment horizontal="center" vertical="center"/>
    </xf>
    <xf numFmtId="43" fontId="28" fillId="0" borderId="98" xfId="0" applyNumberFormat="1" applyFont="1" applyFill="1" applyBorder="1" applyAlignment="1">
      <alignment horizontal="center" vertical="center"/>
    </xf>
    <xf numFmtId="43" fontId="28" fillId="0" borderId="99" xfId="0" applyNumberFormat="1" applyFont="1" applyFill="1" applyBorder="1" applyAlignment="1">
      <alignment horizontal="center" vertical="center"/>
    </xf>
    <xf numFmtId="43" fontId="28" fillId="0" borderId="104" xfId="0" applyNumberFormat="1" applyFont="1" applyFill="1" applyBorder="1" applyAlignment="1">
      <alignment horizontal="center" vertical="center"/>
    </xf>
    <xf numFmtId="43" fontId="28" fillId="0" borderId="105" xfId="0" applyNumberFormat="1" applyFont="1" applyFill="1" applyBorder="1" applyAlignment="1">
      <alignment horizontal="center" vertical="center"/>
    </xf>
    <xf numFmtId="43" fontId="28" fillId="0" borderId="101" xfId="0" applyNumberFormat="1" applyFont="1" applyFill="1" applyBorder="1" applyAlignment="1">
      <alignment horizontal="center" vertical="center"/>
    </xf>
    <xf numFmtId="43" fontId="28" fillId="0" borderId="102" xfId="0" applyNumberFormat="1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0" fontId="28" fillId="0" borderId="102" xfId="0" applyFont="1" applyFill="1" applyBorder="1" applyAlignment="1">
      <alignment horizontal="center" vertical="center"/>
    </xf>
    <xf numFmtId="0" fontId="28" fillId="0" borderId="98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horizontal="center" vertic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0" fontId="46" fillId="24" borderId="88" xfId="0" applyFont="1" applyFill="1" applyBorder="1" applyAlignment="1">
      <alignment horizontal="center"/>
    </xf>
    <xf numFmtId="0" fontId="46" fillId="24" borderId="14" xfId="0" applyFont="1" applyFill="1" applyBorder="1" applyAlignment="1">
      <alignment horizontal="center"/>
    </xf>
    <xf numFmtId="0" fontId="46" fillId="28" borderId="90" xfId="0" applyFont="1" applyFill="1" applyBorder="1" applyAlignment="1">
      <alignment horizontal="center" vertical="center"/>
    </xf>
    <xf numFmtId="0" fontId="28" fillId="28" borderId="56" xfId="0" applyFont="1" applyFill="1" applyBorder="1" applyAlignment="1">
      <alignment horizontal="center" vertical="center"/>
    </xf>
    <xf numFmtId="0" fontId="46" fillId="25" borderId="88" xfId="0" applyFont="1" applyFill="1" applyBorder="1" applyAlignment="1">
      <alignment horizontal="center" vertical="center"/>
    </xf>
    <xf numFmtId="0" fontId="28" fillId="25" borderId="14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6" fillId="0" borderId="0" xfId="0" applyFont="1" applyAlignment="1">
      <alignment horizontal="center"/>
    </xf>
    <xf numFmtId="172" fontId="30" fillId="0" borderId="81" xfId="0" applyNumberFormat="1" applyFont="1" applyFill="1" applyBorder="1" applyAlignment="1">
      <alignment horizontal="center" vertical="center"/>
    </xf>
    <xf numFmtId="172" fontId="30" fillId="0" borderId="24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164" fontId="31" fillId="0" borderId="82" xfId="0" applyNumberFormat="1" applyFont="1" applyFill="1" applyBorder="1" applyAlignment="1">
      <alignment horizontal="center" vertical="center"/>
    </xf>
    <xf numFmtId="0" fontId="33" fillId="0" borderId="0" xfId="45" applyFont="1" applyFill="1" applyAlignment="1" applyProtection="1">
      <alignment horizontal="centerContinuous"/>
    </xf>
    <xf numFmtId="0" fontId="31" fillId="0" borderId="0" xfId="45" applyFont="1" applyFill="1"/>
    <xf numFmtId="0" fontId="31" fillId="0" borderId="19" xfId="45" applyFont="1" applyFill="1" applyBorder="1" applyAlignment="1" applyProtection="1">
      <alignment horizontal="center" vertical="center"/>
    </xf>
    <xf numFmtId="170" fontId="31" fillId="0" borderId="18" xfId="45" applyNumberFormat="1" applyFont="1" applyFill="1" applyBorder="1" applyAlignment="1" applyProtection="1">
      <alignment horizontal="center" vertical="center"/>
    </xf>
    <xf numFmtId="170" fontId="31" fillId="0" borderId="57" xfId="45" applyNumberFormat="1" applyFont="1" applyFill="1" applyBorder="1" applyAlignment="1" applyProtection="1">
      <alignment horizontal="center" vertical="center"/>
    </xf>
    <xf numFmtId="0" fontId="31" fillId="0" borderId="0" xfId="45" applyFont="1" applyFill="1" applyBorder="1" applyAlignment="1" applyProtection="1">
      <alignment horizontal="center" vertical="center"/>
    </xf>
    <xf numFmtId="170" fontId="31" fillId="0" borderId="0" xfId="45" applyNumberFormat="1" applyFont="1" applyFill="1" applyBorder="1" applyAlignment="1" applyProtection="1">
      <alignment horizontal="center" vertical="center"/>
    </xf>
    <xf numFmtId="0" fontId="31" fillId="0" borderId="20" xfId="45" applyFont="1" applyFill="1" applyBorder="1" applyAlignment="1" applyProtection="1">
      <alignment horizontal="center"/>
    </xf>
    <xf numFmtId="43" fontId="31" fillId="0" borderId="15" xfId="45" applyNumberFormat="1" applyFont="1" applyFill="1" applyBorder="1" applyAlignment="1" applyProtection="1">
      <alignment horizontal="center"/>
    </xf>
    <xf numFmtId="43" fontId="31" fillId="0" borderId="15" xfId="45" applyNumberFormat="1" applyFont="1" applyFill="1" applyBorder="1" applyProtection="1"/>
    <xf numFmtId="43" fontId="31" fillId="0" borderId="66" xfId="45" applyNumberFormat="1" applyFont="1" applyFill="1" applyBorder="1" applyProtection="1"/>
    <xf numFmtId="0" fontId="31" fillId="0" borderId="0" xfId="45" applyFont="1" applyFill="1" applyBorder="1" applyAlignment="1" applyProtection="1">
      <alignment horizontal="center"/>
    </xf>
    <xf numFmtId="169" fontId="31" fillId="0" borderId="0" xfId="45" applyNumberFormat="1" applyFont="1" applyFill="1" applyBorder="1" applyAlignment="1" applyProtection="1">
      <alignment horizontal="center"/>
    </xf>
    <xf numFmtId="43" fontId="34" fillId="0" borderId="15" xfId="45" applyNumberFormat="1" applyFont="1" applyFill="1" applyBorder="1" applyProtection="1"/>
    <xf numFmtId="169" fontId="35" fillId="0" borderId="0" xfId="45" applyNumberFormat="1" applyFont="1" applyFill="1" applyBorder="1" applyAlignment="1" applyProtection="1">
      <alignment horizontal="center"/>
    </xf>
    <xf numFmtId="0" fontId="31" fillId="0" borderId="10" xfId="45" applyFont="1" applyFill="1" applyBorder="1" applyAlignment="1" applyProtection="1">
      <alignment horizontal="center"/>
    </xf>
    <xf numFmtId="43" fontId="31" fillId="0" borderId="21" xfId="45" applyNumberFormat="1" applyFont="1" applyFill="1" applyBorder="1" applyAlignment="1">
      <alignment horizontal="center"/>
    </xf>
    <xf numFmtId="43" fontId="31" fillId="0" borderId="21" xfId="45" applyNumberFormat="1" applyFont="1" applyFill="1" applyBorder="1" applyAlignment="1" applyProtection="1">
      <alignment horizontal="center"/>
    </xf>
    <xf numFmtId="43" fontId="31" fillId="0" borderId="21" xfId="45" applyNumberFormat="1" applyFont="1" applyFill="1" applyBorder="1" applyProtection="1"/>
    <xf numFmtId="43" fontId="31" fillId="0" borderId="67" xfId="45" applyNumberFormat="1" applyFont="1" applyFill="1" applyBorder="1" applyProtection="1"/>
    <xf numFmtId="169" fontId="31" fillId="0" borderId="0" xfId="45" applyNumberFormat="1" applyFont="1" applyFill="1" applyBorder="1" applyAlignment="1">
      <alignment horizontal="center"/>
    </xf>
    <xf numFmtId="0" fontId="36" fillId="0" borderId="0" xfId="45" applyFont="1" applyFill="1"/>
    <xf numFmtId="0" fontId="27" fillId="0" borderId="0" xfId="45" applyFont="1" applyFill="1" applyAlignment="1" applyProtection="1">
      <alignment horizontal="centerContinuous"/>
    </xf>
    <xf numFmtId="0" fontId="28" fillId="0" borderId="0" xfId="45" applyFont="1" applyFill="1"/>
    <xf numFmtId="0" fontId="31" fillId="0" borderId="0" xfId="45" applyFont="1" applyFill="1" applyBorder="1"/>
    <xf numFmtId="0" fontId="28" fillId="0" borderId="0" xfId="45" applyFont="1" applyFill="1" applyBorder="1"/>
    <xf numFmtId="0" fontId="29" fillId="0" borderId="0" xfId="45" applyFont="1" applyFill="1"/>
    <xf numFmtId="0" fontId="38" fillId="0" borderId="0" xfId="45" applyFont="1" applyFill="1" applyAlignment="1" applyProtection="1">
      <alignment horizontal="centerContinuous"/>
    </xf>
    <xf numFmtId="0" fontId="39" fillId="0" borderId="0" xfId="45" applyFont="1" applyFill="1"/>
    <xf numFmtId="0" fontId="38" fillId="0" borderId="0" xfId="45" applyFont="1" applyAlignment="1" applyProtection="1">
      <alignment horizontal="centerContinuous"/>
    </xf>
    <xf numFmtId="0" fontId="28" fillId="0" borderId="0" xfId="45" applyFont="1"/>
    <xf numFmtId="0" fontId="32" fillId="0" borderId="32" xfId="45" applyFont="1" applyFill="1" applyBorder="1" applyAlignment="1" applyProtection="1">
      <alignment horizontal="center"/>
    </xf>
    <xf numFmtId="170" fontId="32" fillId="0" borderId="68" xfId="45" applyNumberFormat="1" applyFont="1" applyFill="1" applyBorder="1" applyAlignment="1" applyProtection="1">
      <alignment horizontal="center"/>
    </xf>
    <xf numFmtId="170" fontId="32" fillId="0" borderId="69" xfId="45" applyNumberFormat="1" applyFont="1" applyFill="1" applyBorder="1" applyAlignment="1" applyProtection="1">
      <alignment horizontal="center"/>
    </xf>
    <xf numFmtId="0" fontId="31" fillId="0" borderId="33" xfId="45" applyFont="1" applyFill="1" applyBorder="1" applyAlignment="1" applyProtection="1">
      <alignment horizontal="center"/>
    </xf>
    <xf numFmtId="164" fontId="31" fillId="0" borderId="15" xfId="45" applyNumberFormat="1" applyFont="1" applyFill="1" applyBorder="1" applyAlignment="1" applyProtection="1">
      <alignment horizontal="center"/>
    </xf>
    <xf numFmtId="164" fontId="31" fillId="0" borderId="106" xfId="45" applyNumberFormat="1" applyFont="1" applyFill="1" applyBorder="1" applyAlignment="1" applyProtection="1">
      <alignment horizontal="center"/>
    </xf>
    <xf numFmtId="0" fontId="37" fillId="0" borderId="0" xfId="45" applyFont="1"/>
    <xf numFmtId="0" fontId="31" fillId="0" borderId="34" xfId="45" applyFont="1" applyFill="1" applyBorder="1" applyAlignment="1" applyProtection="1">
      <alignment horizontal="center"/>
    </xf>
    <xf numFmtId="164" fontId="31" fillId="0" borderId="107" xfId="45" applyNumberFormat="1" applyFont="1" applyFill="1" applyBorder="1" applyAlignment="1" applyProtection="1">
      <alignment horizontal="center"/>
    </xf>
    <xf numFmtId="164" fontId="31" fillId="0" borderId="108" xfId="45" applyNumberFormat="1" applyFont="1" applyFill="1" applyBorder="1" applyAlignment="1" applyProtection="1">
      <alignment horizontal="center"/>
    </xf>
    <xf numFmtId="0" fontId="39" fillId="0" borderId="0" xfId="45" applyFont="1"/>
    <xf numFmtId="0" fontId="32" fillId="0" borderId="32" xfId="45" applyFont="1" applyFill="1" applyBorder="1" applyAlignment="1" applyProtection="1">
      <alignment horizontal="center" vertical="center"/>
    </xf>
    <xf numFmtId="170" fontId="32" fillId="0" borderId="68" xfId="45" applyNumberFormat="1" applyFont="1" applyFill="1" applyBorder="1" applyAlignment="1" applyProtection="1">
      <alignment horizontal="center" vertical="center"/>
    </xf>
    <xf numFmtId="170" fontId="32" fillId="0" borderId="72" xfId="45" applyNumberFormat="1" applyFont="1" applyFill="1" applyBorder="1" applyAlignment="1" applyProtection="1">
      <alignment horizontal="center" vertical="center"/>
    </xf>
    <xf numFmtId="0" fontId="32" fillId="0" borderId="0" xfId="45" applyFont="1" applyBorder="1" applyAlignment="1" applyProtection="1">
      <alignment horizontal="center" vertical="center"/>
    </xf>
    <xf numFmtId="170" fontId="32" fillId="0" borderId="0" xfId="45" applyNumberFormat="1" applyFont="1" applyBorder="1" applyAlignment="1" applyProtection="1">
      <alignment horizontal="center" vertical="center"/>
    </xf>
    <xf numFmtId="0" fontId="32" fillId="0" borderId="33" xfId="45" applyFont="1" applyFill="1" applyBorder="1" applyAlignment="1" applyProtection="1">
      <alignment horizontal="center"/>
    </xf>
    <xf numFmtId="169" fontId="31" fillId="0" borderId="37" xfId="45" applyNumberFormat="1" applyFont="1" applyFill="1" applyBorder="1" applyAlignment="1" applyProtection="1">
      <alignment horizontal="center"/>
    </xf>
    <xf numFmtId="169" fontId="31" fillId="0" borderId="73" xfId="45" applyNumberFormat="1" applyFont="1" applyFill="1" applyBorder="1" applyAlignment="1" applyProtection="1">
      <alignment horizontal="center"/>
    </xf>
    <xf numFmtId="0" fontId="32" fillId="0" borderId="0" xfId="45" applyFont="1" applyBorder="1" applyAlignment="1" applyProtection="1">
      <alignment horizontal="center"/>
    </xf>
    <xf numFmtId="169" fontId="31" fillId="0" borderId="0" xfId="45" applyNumberFormat="1" applyFont="1" applyBorder="1" applyAlignment="1" applyProtection="1">
      <alignment horizontal="center"/>
    </xf>
    <xf numFmtId="169" fontId="35" fillId="23" borderId="0" xfId="45" applyNumberFormat="1" applyFont="1" applyFill="1" applyBorder="1" applyAlignment="1" applyProtection="1">
      <alignment horizontal="center"/>
    </xf>
    <xf numFmtId="0" fontId="32" fillId="0" borderId="34" xfId="45" applyFont="1" applyFill="1" applyBorder="1" applyAlignment="1" applyProtection="1">
      <alignment horizontal="center"/>
    </xf>
    <xf numFmtId="169" fontId="31" fillId="0" borderId="71" xfId="45" applyNumberFormat="1" applyFont="1" applyFill="1" applyBorder="1" applyAlignment="1">
      <alignment horizontal="center"/>
    </xf>
    <xf numFmtId="169" fontId="31" fillId="0" borderId="71" xfId="45" applyNumberFormat="1" applyFont="1" applyFill="1" applyBorder="1" applyAlignment="1" applyProtection="1">
      <alignment horizontal="center"/>
    </xf>
    <xf numFmtId="169" fontId="31" fillId="0" borderId="74" xfId="45" applyNumberFormat="1" applyFont="1" applyFill="1" applyBorder="1" applyAlignment="1" applyProtection="1">
      <alignment horizontal="center"/>
    </xf>
    <xf numFmtId="169" fontId="31" fillId="0" borderId="0" xfId="45" applyNumberFormat="1" applyFont="1" applyBorder="1" applyAlignment="1">
      <alignment horizontal="center"/>
    </xf>
    <xf numFmtId="0" fontId="42" fillId="0" borderId="0" xfId="45" applyFont="1"/>
    <xf numFmtId="0" fontId="39" fillId="0" borderId="0" xfId="45" applyFont="1" applyAlignment="1"/>
    <xf numFmtId="0" fontId="38" fillId="0" borderId="0" xfId="45" applyFont="1" applyBorder="1" applyAlignment="1" applyProtection="1">
      <alignment horizontal="centerContinuous"/>
    </xf>
    <xf numFmtId="0" fontId="28" fillId="0" borderId="0" xfId="45" applyFont="1" applyBorder="1"/>
    <xf numFmtId="0" fontId="31" fillId="0" borderId="0" xfId="45" applyFont="1" applyBorder="1" applyAlignment="1" applyProtection="1">
      <alignment horizontal="center"/>
    </xf>
    <xf numFmtId="170" fontId="28" fillId="0" borderId="0" xfId="45" applyNumberFormat="1" applyFont="1" applyBorder="1" applyAlignment="1" applyProtection="1">
      <alignment horizontal="center"/>
    </xf>
    <xf numFmtId="169" fontId="31" fillId="0" borderId="18" xfId="45" applyNumberFormat="1" applyFont="1" applyFill="1" applyBorder="1" applyAlignment="1" applyProtection="1">
      <alignment horizontal="center"/>
    </xf>
    <xf numFmtId="169" fontId="31" fillId="0" borderId="56" xfId="45" applyNumberFormat="1" applyFont="1" applyFill="1" applyBorder="1" applyAlignment="1" applyProtection="1">
      <alignment horizontal="center"/>
    </xf>
    <xf numFmtId="169" fontId="28" fillId="0" borderId="0" xfId="45" applyNumberFormat="1" applyFont="1" applyBorder="1" applyAlignment="1" applyProtection="1">
      <alignment horizontal="center"/>
    </xf>
    <xf numFmtId="169" fontId="31" fillId="0" borderId="15" xfId="45" applyNumberFormat="1" applyFont="1" applyFill="1" applyBorder="1" applyAlignment="1" applyProtection="1">
      <alignment horizontal="center"/>
    </xf>
    <xf numFmtId="0" fontId="31" fillId="0" borderId="15" xfId="45" applyFont="1" applyFill="1" applyBorder="1" applyAlignment="1" applyProtection="1">
      <alignment horizontal="center"/>
    </xf>
    <xf numFmtId="0" fontId="28" fillId="0" borderId="0" xfId="45" applyFont="1" applyBorder="1" applyAlignment="1" applyProtection="1">
      <alignment horizontal="center"/>
    </xf>
    <xf numFmtId="169" fontId="31" fillId="0" borderId="107" xfId="45" applyNumberFormat="1" applyFont="1" applyFill="1" applyBorder="1" applyAlignment="1" applyProtection="1">
      <alignment horizontal="center"/>
    </xf>
    <xf numFmtId="169" fontId="31" fillId="0" borderId="109" xfId="45" applyNumberFormat="1" applyFont="1" applyFill="1" applyBorder="1" applyAlignment="1" applyProtection="1">
      <alignment horizontal="center"/>
    </xf>
    <xf numFmtId="0" fontId="28" fillId="0" borderId="0" xfId="45" applyFont="1" applyBorder="1" applyAlignment="1">
      <alignment horizontal="center"/>
    </xf>
    <xf numFmtId="0" fontId="38" fillId="0" borderId="0" xfId="45" applyFont="1" applyFill="1" applyBorder="1" applyAlignment="1" applyProtection="1">
      <alignment horizontal="centerContinuous"/>
    </xf>
    <xf numFmtId="170" fontId="28" fillId="0" borderId="0" xfId="45" applyNumberFormat="1" applyFont="1" applyFill="1" applyBorder="1" applyAlignment="1" applyProtection="1">
      <alignment horizontal="center"/>
    </xf>
    <xf numFmtId="169" fontId="28" fillId="0" borderId="0" xfId="45" applyNumberFormat="1" applyFont="1" applyFill="1" applyBorder="1" applyAlignment="1" applyProtection="1">
      <alignment horizontal="center"/>
    </xf>
    <xf numFmtId="0" fontId="28" fillId="0" borderId="0" xfId="45" applyFont="1" applyFill="1" applyBorder="1" applyAlignment="1" applyProtection="1">
      <alignment horizontal="center"/>
    </xf>
    <xf numFmtId="0" fontId="28" fillId="0" borderId="0" xfId="45" applyFont="1" applyFill="1" applyBorder="1" applyAlignment="1">
      <alignment horizontal="center"/>
    </xf>
    <xf numFmtId="0" fontId="1" fillId="0" borderId="0" xfId="45"/>
    <xf numFmtId="0" fontId="1" fillId="0" borderId="110" xfId="45" applyFont="1" applyBorder="1" applyAlignment="1">
      <alignment horizontal="center"/>
    </xf>
    <xf numFmtId="0" fontId="1" fillId="0" borderId="111" xfId="45" applyFont="1" applyBorder="1"/>
    <xf numFmtId="0" fontId="1" fillId="0" borderId="112" xfId="45" applyFont="1" applyBorder="1"/>
    <xf numFmtId="0" fontId="1" fillId="0" borderId="0" xfId="45" applyFont="1"/>
    <xf numFmtId="0" fontId="1" fillId="0" borderId="0" xfId="45" applyFont="1" applyFill="1" applyBorder="1"/>
    <xf numFmtId="0" fontId="1" fillId="0" borderId="113" xfId="45" applyFont="1" applyBorder="1"/>
    <xf numFmtId="0" fontId="1" fillId="0" borderId="20" xfId="45" applyBorder="1" applyAlignment="1">
      <alignment horizontal="center"/>
    </xf>
    <xf numFmtId="0" fontId="1" fillId="0" borderId="65" xfId="45" applyBorder="1"/>
    <xf numFmtId="0" fontId="1" fillId="0" borderId="66" xfId="45" applyBorder="1"/>
    <xf numFmtId="0" fontId="1" fillId="0" borderId="20" xfId="45" applyFont="1" applyFill="1" applyBorder="1" applyAlignment="1">
      <alignment horizontal="center"/>
    </xf>
    <xf numFmtId="0" fontId="1" fillId="0" borderId="15" xfId="45" applyBorder="1"/>
    <xf numFmtId="0" fontId="49" fillId="0" borderId="0" xfId="45" applyFont="1" applyBorder="1" applyAlignment="1"/>
    <xf numFmtId="0" fontId="49" fillId="0" borderId="0" xfId="45" applyFont="1" applyBorder="1" applyAlignment="1">
      <alignment horizontal="center"/>
    </xf>
    <xf numFmtId="0" fontId="49" fillId="0" borderId="0" xfId="45" applyFont="1" applyBorder="1" applyAlignment="1">
      <alignment vertical="center"/>
    </xf>
    <xf numFmtId="0" fontId="49" fillId="0" borderId="0" xfId="45" applyFont="1" applyBorder="1" applyAlignment="1">
      <alignment horizontal="center" vertical="center"/>
    </xf>
    <xf numFmtId="0" fontId="1" fillId="0" borderId="0" xfId="45" applyBorder="1"/>
    <xf numFmtId="0" fontId="2" fillId="0" borderId="0" xfId="45" applyFont="1" applyBorder="1" applyAlignment="1"/>
    <xf numFmtId="0" fontId="1" fillId="0" borderId="10" xfId="45" applyBorder="1" applyAlignment="1">
      <alignment horizontal="center"/>
    </xf>
    <xf numFmtId="0" fontId="1" fillId="0" borderId="114" xfId="45" applyBorder="1"/>
    <xf numFmtId="0" fontId="1" fillId="0" borderId="115" xfId="45" applyBorder="1"/>
    <xf numFmtId="0" fontId="2" fillId="0" borderId="0" xfId="45" applyFont="1" applyBorder="1" applyAlignment="1">
      <alignment horizontal="center"/>
    </xf>
    <xf numFmtId="0" fontId="2" fillId="0" borderId="0" xfId="45" applyFont="1" applyBorder="1"/>
    <xf numFmtId="0" fontId="1" fillId="0" borderId="0" xfId="45" applyBorder="1" applyAlignment="1"/>
    <xf numFmtId="0" fontId="1" fillId="0" borderId="116" xfId="45" applyFont="1" applyFill="1" applyBorder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quotePrefix="1" applyFont="1" applyAlignment="1">
      <alignment horizontal="right"/>
    </xf>
    <xf numFmtId="0" fontId="0" fillId="0" borderId="117" xfId="0" applyBorder="1"/>
    <xf numFmtId="0" fontId="0" fillId="0" borderId="118" xfId="0" applyBorder="1"/>
    <xf numFmtId="0" fontId="0" fillId="0" borderId="119" xfId="0" applyBorder="1"/>
    <xf numFmtId="0" fontId="0" fillId="0" borderId="120" xfId="0" applyBorder="1"/>
    <xf numFmtId="0" fontId="0" fillId="0" borderId="0" xfId="0" applyBorder="1"/>
    <xf numFmtId="0" fontId="0" fillId="0" borderId="121" xfId="0" applyBorder="1"/>
    <xf numFmtId="0" fontId="0" fillId="0" borderId="0" xfId="0" applyBorder="1" applyAlignment="1"/>
    <xf numFmtId="0" fontId="0" fillId="0" borderId="122" xfId="0" applyBorder="1"/>
    <xf numFmtId="0" fontId="0" fillId="0" borderId="123" xfId="0" applyBorder="1"/>
    <xf numFmtId="0" fontId="0" fillId="0" borderId="124" xfId="0" applyBorder="1"/>
    <xf numFmtId="0" fontId="40" fillId="0" borderId="0" xfId="0" applyFont="1" applyFill="1" applyAlignment="1">
      <alignment horizontal="center" vertical="center"/>
    </xf>
    <xf numFmtId="15" fontId="50" fillId="0" borderId="0" xfId="0" quotePrefix="1" applyNumberFormat="1" applyFont="1" applyFill="1" applyBorder="1" applyAlignment="1">
      <alignment horizontal="center" vertical="center"/>
    </xf>
    <xf numFmtId="0" fontId="31" fillId="0" borderId="81" xfId="0" applyFont="1" applyFill="1" applyBorder="1" applyAlignment="1">
      <alignment horizontal="center" vertical="center"/>
    </xf>
    <xf numFmtId="164" fontId="31" fillId="0" borderId="127" xfId="0" applyNumberFormat="1" applyFont="1" applyFill="1" applyBorder="1" applyAlignment="1">
      <alignment horizontal="left" vertical="center" indent="1"/>
    </xf>
    <xf numFmtId="164" fontId="31" fillId="0" borderId="81" xfId="0" applyNumberFormat="1" applyFont="1" applyFill="1" applyBorder="1" applyAlignment="1">
      <alignment horizontal="center" vertical="center"/>
    </xf>
    <xf numFmtId="9" fontId="31" fillId="0" borderId="89" xfId="41" applyNumberFormat="1" applyFont="1" applyFill="1" applyBorder="1" applyAlignment="1">
      <alignment horizontal="center" vertical="center"/>
    </xf>
    <xf numFmtId="9" fontId="31" fillId="0" borderId="81" xfId="41" applyNumberFormat="1" applyFont="1" applyFill="1" applyBorder="1" applyAlignment="1">
      <alignment horizontal="center" vertical="center"/>
    </xf>
    <xf numFmtId="164" fontId="31" fillId="0" borderId="56" xfId="0" applyNumberFormat="1" applyFont="1" applyFill="1" applyBorder="1" applyAlignment="1">
      <alignment horizontal="left" vertical="center" indent="1"/>
    </xf>
    <xf numFmtId="0" fontId="31" fillId="0" borderId="86" xfId="0" applyFont="1" applyFill="1" applyBorder="1" applyAlignment="1">
      <alignment horizontal="center" vertical="center"/>
    </xf>
    <xf numFmtId="15" fontId="50" fillId="0" borderId="129" xfId="0" quotePrefix="1" applyNumberFormat="1" applyFont="1" applyFill="1" applyBorder="1" applyAlignment="1">
      <alignment horizontal="center" vertical="center"/>
    </xf>
    <xf numFmtId="9" fontId="31" fillId="0" borderId="36" xfId="41" applyNumberFormat="1" applyFont="1" applyFill="1" applyBorder="1" applyAlignment="1">
      <alignment horizontal="center" vertical="center"/>
    </xf>
    <xf numFmtId="164" fontId="31" fillId="0" borderId="0" xfId="28" applyNumberFormat="1" applyFont="1" applyFill="1" applyBorder="1" applyAlignment="1">
      <alignment horizontal="center" vertical="center"/>
    </xf>
    <xf numFmtId="167" fontId="34" fillId="0" borderId="0" xfId="0" applyNumberFormat="1" applyFont="1" applyFill="1" applyBorder="1" applyAlignment="1">
      <alignment horizontal="center" vertical="center"/>
    </xf>
    <xf numFmtId="164" fontId="34" fillId="0" borderId="0" xfId="28" applyNumberFormat="1" applyFont="1" applyFill="1" applyBorder="1" applyAlignment="1">
      <alignment horizontal="center" vertical="center"/>
    </xf>
    <xf numFmtId="164" fontId="31" fillId="0" borderId="0" xfId="28" quotePrefix="1" applyNumberFormat="1" applyFont="1" applyFill="1" applyBorder="1" applyAlignment="1">
      <alignment horizontal="center" vertical="center"/>
    </xf>
    <xf numFmtId="164" fontId="34" fillId="0" borderId="0" xfId="28" quotePrefix="1" applyNumberFormat="1" applyFont="1" applyFill="1" applyBorder="1" applyAlignment="1">
      <alignment horizontal="center" vertical="center"/>
    </xf>
    <xf numFmtId="164" fontId="45" fillId="0" borderId="0" xfId="28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43" fontId="31" fillId="31" borderId="88" xfId="28" applyFont="1" applyFill="1" applyBorder="1" applyAlignment="1">
      <alignment horizontal="center" vertical="center"/>
    </xf>
    <xf numFmtId="43" fontId="31" fillId="32" borderId="88" xfId="28" applyFont="1" applyFill="1" applyBorder="1" applyAlignment="1">
      <alignment horizontal="center" vertical="center"/>
    </xf>
    <xf numFmtId="0" fontId="31" fillId="24" borderId="128" xfId="0" applyFont="1" applyFill="1" applyBorder="1" applyAlignment="1">
      <alignment horizontal="center" vertical="center"/>
    </xf>
    <xf numFmtId="0" fontId="31" fillId="31" borderId="14" xfId="0" applyFont="1" applyFill="1" applyBorder="1" applyAlignment="1">
      <alignment horizontal="center"/>
    </xf>
    <xf numFmtId="0" fontId="31" fillId="32" borderId="14" xfId="0" applyFont="1" applyFill="1" applyBorder="1" applyAlignment="1">
      <alignment horizontal="center"/>
    </xf>
    <xf numFmtId="0" fontId="31" fillId="27" borderId="15" xfId="0" applyFont="1" applyFill="1" applyBorder="1" applyAlignment="1">
      <alignment horizontal="center"/>
    </xf>
    <xf numFmtId="0" fontId="31" fillId="32" borderId="15" xfId="0" applyFont="1" applyFill="1" applyBorder="1" applyAlignment="1">
      <alignment horizontal="center"/>
    </xf>
    <xf numFmtId="0" fontId="31" fillId="24" borderId="56" xfId="0" applyFont="1" applyFill="1" applyBorder="1" applyAlignment="1">
      <alignment horizontal="center"/>
    </xf>
    <xf numFmtId="39" fontId="31" fillId="0" borderId="14" xfId="28" applyNumberFormat="1" applyFont="1" applyFill="1" applyBorder="1" applyAlignment="1">
      <alignment horizontal="right" vertical="center" indent="1"/>
    </xf>
    <xf numFmtId="39" fontId="31" fillId="0" borderId="14" xfId="0" applyNumberFormat="1" applyFont="1" applyFill="1" applyBorder="1" applyAlignment="1">
      <alignment horizontal="right" vertical="center" indent="1"/>
    </xf>
    <xf numFmtId="39" fontId="31" fillId="0" borderId="15" xfId="28" applyNumberFormat="1" applyFont="1" applyFill="1" applyBorder="1" applyAlignment="1">
      <alignment horizontal="right" vertical="center" indent="1"/>
    </xf>
    <xf numFmtId="39" fontId="31" fillId="0" borderId="15" xfId="0" applyNumberFormat="1" applyFont="1" applyFill="1" applyBorder="1" applyAlignment="1">
      <alignment horizontal="right" vertical="center" indent="1"/>
    </xf>
    <xf numFmtId="39" fontId="31" fillId="0" borderId="15" xfId="28" quotePrefix="1" applyNumberFormat="1" applyFont="1" applyFill="1" applyBorder="1" applyAlignment="1">
      <alignment horizontal="right" vertical="center" indent="1"/>
    </xf>
    <xf numFmtId="39" fontId="31" fillId="0" borderId="14" xfId="28" quotePrefix="1" applyNumberFormat="1" applyFont="1" applyFill="1" applyBorder="1" applyAlignment="1">
      <alignment horizontal="right" vertical="center" indent="1"/>
    </xf>
    <xf numFmtId="39" fontId="31" fillId="0" borderId="21" xfId="28" applyNumberFormat="1" applyFont="1" applyFill="1" applyBorder="1" applyAlignment="1">
      <alignment horizontal="right" vertical="center" indent="1"/>
    </xf>
    <xf numFmtId="39" fontId="31" fillId="0" borderId="21" xfId="0" applyNumberFormat="1" applyFont="1" applyFill="1" applyBorder="1" applyAlignment="1">
      <alignment horizontal="right" vertical="center" indent="1"/>
    </xf>
    <xf numFmtId="39" fontId="31" fillId="0" borderId="17" xfId="28" applyNumberFormat="1" applyFont="1" applyFill="1" applyBorder="1" applyAlignment="1">
      <alignment horizontal="right" vertical="center" indent="1"/>
    </xf>
    <xf numFmtId="39" fontId="31" fillId="0" borderId="17" xfId="0" applyNumberFormat="1" applyFont="1" applyFill="1" applyBorder="1" applyAlignment="1">
      <alignment horizontal="right" vertical="center" indent="1"/>
    </xf>
    <xf numFmtId="39" fontId="34" fillId="0" borderId="17" xfId="0" applyNumberFormat="1" applyFont="1" applyFill="1" applyBorder="1" applyAlignment="1">
      <alignment horizontal="right" vertical="center" indent="1"/>
    </xf>
    <xf numFmtId="0" fontId="40" fillId="0" borderId="0" xfId="0" applyFont="1" applyFill="1" applyAlignment="1">
      <alignment horizontal="center" vertical="center"/>
    </xf>
    <xf numFmtId="43" fontId="31" fillId="24" borderId="15" xfId="0" applyNumberFormat="1" applyFont="1" applyFill="1" applyBorder="1" applyAlignment="1">
      <alignment horizontal="center" vertical="center"/>
    </xf>
    <xf numFmtId="43" fontId="31" fillId="24" borderId="14" xfId="28" applyNumberFormat="1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0" fontId="30" fillId="31" borderId="0" xfId="0" applyFont="1" applyFill="1" applyAlignment="1">
      <alignment horizontal="center"/>
    </xf>
    <xf numFmtId="0" fontId="30" fillId="2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/>
    </xf>
    <xf numFmtId="0" fontId="46" fillId="3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46" fillId="31" borderId="0" xfId="0" applyFont="1" applyFill="1" applyAlignment="1">
      <alignment horizontal="center"/>
    </xf>
    <xf numFmtId="0" fontId="46" fillId="33" borderId="0" xfId="0" applyFont="1" applyFill="1" applyAlignment="1">
      <alignment horizontal="center"/>
    </xf>
    <xf numFmtId="39" fontId="34" fillId="0" borderId="15" xfId="28" applyNumberFormat="1" applyFont="1" applyFill="1" applyBorder="1" applyAlignment="1">
      <alignment horizontal="right" vertical="center" indent="1"/>
    </xf>
    <xf numFmtId="39" fontId="34" fillId="0" borderId="15" xfId="28" quotePrefix="1" applyNumberFormat="1" applyFont="1" applyFill="1" applyBorder="1" applyAlignment="1">
      <alignment horizontal="right" vertical="center" indent="1"/>
    </xf>
    <xf numFmtId="43" fontId="34" fillId="24" borderId="15" xfId="0" applyNumberFormat="1" applyFont="1" applyFill="1" applyBorder="1" applyAlignment="1">
      <alignment horizontal="center" vertical="center"/>
    </xf>
    <xf numFmtId="43" fontId="34" fillId="24" borderId="21" xfId="0" applyNumberFormat="1" applyFont="1" applyFill="1" applyBorder="1" applyAlignment="1">
      <alignment horizontal="center" vertical="center"/>
    </xf>
    <xf numFmtId="43" fontId="34" fillId="24" borderId="15" xfId="28" applyNumberFormat="1" applyFont="1" applyFill="1" applyBorder="1" applyAlignment="1">
      <alignment horizontal="center" vertical="center"/>
    </xf>
    <xf numFmtId="43" fontId="34" fillId="24" borderId="15" xfId="28" quotePrefix="1" applyNumberFormat="1" applyFont="1" applyFill="1" applyBorder="1" applyAlignment="1">
      <alignment horizontal="center" vertical="center"/>
    </xf>
    <xf numFmtId="43" fontId="34" fillId="24" borderId="14" xfId="28" quotePrefix="1" applyNumberFormat="1" applyFont="1" applyFill="1" applyBorder="1" applyAlignment="1">
      <alignment horizontal="center" vertical="center"/>
    </xf>
    <xf numFmtId="39" fontId="34" fillId="0" borderId="14" xfId="28" quotePrefix="1" applyNumberFormat="1" applyFont="1" applyFill="1" applyBorder="1" applyAlignment="1">
      <alignment horizontal="right" vertical="center" indent="1"/>
    </xf>
    <xf numFmtId="39" fontId="34" fillId="0" borderId="15" xfId="0" applyNumberFormat="1" applyFont="1" applyFill="1" applyBorder="1" applyAlignment="1">
      <alignment horizontal="right" vertical="center" indent="1"/>
    </xf>
    <xf numFmtId="39" fontId="34" fillId="0" borderId="21" xfId="0" applyNumberFormat="1" applyFont="1" applyFill="1" applyBorder="1" applyAlignment="1">
      <alignment horizontal="right" vertical="center" indent="1"/>
    </xf>
    <xf numFmtId="43" fontId="31" fillId="24" borderId="15" xfId="28" quotePrefix="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8" fillId="0" borderId="91" xfId="0" applyFont="1" applyFill="1" applyBorder="1" applyAlignment="1">
      <alignment horizontal="center" vertical="center"/>
    </xf>
    <xf numFmtId="0" fontId="28" fillId="0" borderId="97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8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" vertical="center"/>
    </xf>
    <xf numFmtId="0" fontId="31" fillId="0" borderId="93" xfId="0" applyFont="1" applyFill="1" applyBorder="1" applyAlignment="1">
      <alignment horizontal="center" vertical="center"/>
    </xf>
    <xf numFmtId="0" fontId="31" fillId="0" borderId="94" xfId="0" applyFont="1" applyFill="1" applyBorder="1" applyAlignment="1">
      <alignment horizontal="center" vertical="center"/>
    </xf>
    <xf numFmtId="0" fontId="31" fillId="0" borderId="95" xfId="0" applyFont="1" applyFill="1" applyBorder="1" applyAlignment="1">
      <alignment horizontal="center" vertical="center"/>
    </xf>
    <xf numFmtId="0" fontId="31" fillId="0" borderId="96" xfId="0" applyFont="1" applyFill="1" applyBorder="1" applyAlignment="1">
      <alignment horizontal="center" vertical="center"/>
    </xf>
    <xf numFmtId="0" fontId="31" fillId="0" borderId="97" xfId="0" applyFont="1" applyFill="1" applyBorder="1" applyAlignment="1">
      <alignment horizontal="center" vertical="center"/>
    </xf>
    <xf numFmtId="0" fontId="31" fillId="0" borderId="98" xfId="0" applyFont="1" applyFill="1" applyBorder="1" applyAlignment="1">
      <alignment horizontal="center" vertical="center"/>
    </xf>
    <xf numFmtId="0" fontId="31" fillId="0" borderId="99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  <xf numFmtId="0" fontId="31" fillId="0" borderId="125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126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1" fillId="0" borderId="12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26" borderId="18" xfId="0" applyFont="1" applyFill="1" applyBorder="1" applyAlignment="1">
      <alignment horizontal="center" vertical="center"/>
    </xf>
    <xf numFmtId="0" fontId="28" fillId="26" borderId="15" xfId="0" applyFont="1" applyFill="1" applyBorder="1" applyAlignment="1">
      <alignment horizontal="center" vertical="center"/>
    </xf>
    <xf numFmtId="0" fontId="46" fillId="28" borderId="88" xfId="0" applyFont="1" applyFill="1" applyBorder="1" applyAlignment="1">
      <alignment horizontal="center" vertical="center"/>
    </xf>
    <xf numFmtId="0" fontId="46" fillId="28" borderId="14" xfId="0" applyFont="1" applyFill="1" applyBorder="1" applyAlignment="1">
      <alignment horizontal="center" vertical="center"/>
    </xf>
    <xf numFmtId="0" fontId="46" fillId="29" borderId="87" xfId="0" applyFont="1" applyFill="1" applyBorder="1" applyAlignment="1">
      <alignment horizontal="center" vertical="center"/>
    </xf>
    <xf numFmtId="0" fontId="46" fillId="29" borderId="35" xfId="0" applyFont="1" applyFill="1" applyBorder="1" applyAlignment="1">
      <alignment horizontal="center" vertical="center"/>
    </xf>
    <xf numFmtId="0" fontId="46" fillId="25" borderId="78" xfId="0" applyFont="1" applyFill="1" applyBorder="1" applyAlignment="1">
      <alignment horizontal="center" vertical="center"/>
    </xf>
    <xf numFmtId="0" fontId="46" fillId="25" borderId="79" xfId="0" applyFont="1" applyFill="1" applyBorder="1" applyAlignment="1">
      <alignment horizontal="center" vertical="center"/>
    </xf>
    <xf numFmtId="0" fontId="46" fillId="27" borderId="78" xfId="0" applyFont="1" applyFill="1" applyBorder="1" applyAlignment="1">
      <alignment horizontal="center" vertical="center"/>
    </xf>
    <xf numFmtId="0" fontId="46" fillId="27" borderId="7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0" borderId="88" xfId="0" applyFont="1" applyFill="1" applyBorder="1" applyAlignment="1">
      <alignment horizontal="center" vertical="center"/>
    </xf>
    <xf numFmtId="0" fontId="31" fillId="30" borderId="14" xfId="0" applyFont="1" applyFill="1" applyBorder="1" applyAlignment="1">
      <alignment horizontal="center" vertical="center"/>
    </xf>
    <xf numFmtId="0" fontId="31" fillId="29" borderId="87" xfId="0" applyFont="1" applyFill="1" applyBorder="1" applyAlignment="1">
      <alignment horizontal="center" vertical="center"/>
    </xf>
    <xf numFmtId="0" fontId="31" fillId="29" borderId="35" xfId="0" applyFont="1" applyFill="1" applyBorder="1" applyAlignment="1">
      <alignment horizontal="center" vertical="center"/>
    </xf>
    <xf numFmtId="0" fontId="31" fillId="27" borderId="78" xfId="0" applyFont="1" applyFill="1" applyBorder="1" applyAlignment="1">
      <alignment horizontal="center" vertical="center"/>
    </xf>
    <xf numFmtId="0" fontId="31" fillId="27" borderId="111" xfId="0" applyFont="1" applyFill="1" applyBorder="1" applyAlignment="1">
      <alignment horizontal="center" vertical="center"/>
    </xf>
    <xf numFmtId="0" fontId="31" fillId="32" borderId="78" xfId="0" applyFont="1" applyFill="1" applyBorder="1" applyAlignment="1">
      <alignment horizontal="center" vertical="center"/>
    </xf>
    <xf numFmtId="0" fontId="31" fillId="32" borderId="111" xfId="0" applyFont="1" applyFill="1" applyBorder="1" applyAlignment="1">
      <alignment horizontal="center" vertical="center"/>
    </xf>
    <xf numFmtId="0" fontId="2" fillId="0" borderId="0" xfId="45" applyFont="1" applyBorder="1" applyAlignment="1">
      <alignment horizontal="left"/>
    </xf>
    <xf numFmtId="0" fontId="52" fillId="0" borderId="0" xfId="45" applyFont="1" applyAlignment="1">
      <alignment horizontal="center"/>
    </xf>
    <xf numFmtId="0" fontId="53" fillId="0" borderId="0" xfId="45" applyFont="1" applyBorder="1" applyAlignment="1">
      <alignment horizontal="center"/>
    </xf>
    <xf numFmtId="0" fontId="52" fillId="0" borderId="12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121" xfId="0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1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strike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000000"/>
                </a:solidFill>
                <a:latin typeface="+mn-lt"/>
                <a:cs typeface="Arial"/>
              </a:rPr>
              <a:t>Grafik Volume Waduk SE JAWA TENGAH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000000"/>
                </a:solidFill>
                <a:latin typeface="+mn-lt"/>
                <a:cs typeface="Arial"/>
              </a:rPr>
              <a:t>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'GRA JATENG'!$C$4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JATENG'!$C$5:$C$16</c:f>
              <c:numCache>
                <c:formatCode>_(* #,##0.00_);_(* \(#,##0.00\);_(* "-"??_);_(@_)</c:formatCode>
                <c:ptCount val="12"/>
                <c:pt idx="0">
                  <c:v>1531</c:v>
                </c:pt>
                <c:pt idx="1">
                  <c:v>1583</c:v>
                </c:pt>
                <c:pt idx="2">
                  <c:v>1640</c:v>
                </c:pt>
                <c:pt idx="3">
                  <c:v>1720</c:v>
                </c:pt>
                <c:pt idx="4">
                  <c:v>1735</c:v>
                </c:pt>
                <c:pt idx="5">
                  <c:v>1568</c:v>
                </c:pt>
                <c:pt idx="6">
                  <c:v>1447</c:v>
                </c:pt>
                <c:pt idx="7">
                  <c:v>1340</c:v>
                </c:pt>
                <c:pt idx="8">
                  <c:v>1189</c:v>
                </c:pt>
                <c:pt idx="9">
                  <c:v>958</c:v>
                </c:pt>
                <c:pt idx="10">
                  <c:v>991</c:v>
                </c:pt>
                <c:pt idx="11">
                  <c:v>1047</c:v>
                </c:pt>
              </c:numCache>
            </c:numRef>
          </c:val>
        </c:ser>
        <c:ser>
          <c:idx val="1"/>
          <c:order val="1"/>
          <c:tx>
            <c:strRef>
              <c:f>'GRA JATENG'!$D$4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JATENG'!$D$5:$D$16</c:f>
              <c:numCache>
                <c:formatCode>_(* #,##0.00_);_(* \(#,##0.00\);_(* "-"??_);_(@_)</c:formatCode>
                <c:ptCount val="12"/>
                <c:pt idx="0">
                  <c:v>1393</c:v>
                </c:pt>
                <c:pt idx="1">
                  <c:v>1578</c:v>
                </c:pt>
                <c:pt idx="2">
                  <c:v>1668</c:v>
                </c:pt>
                <c:pt idx="3">
                  <c:v>1674</c:v>
                </c:pt>
                <c:pt idx="4">
                  <c:v>1596</c:v>
                </c:pt>
                <c:pt idx="5">
                  <c:v>1414</c:v>
                </c:pt>
                <c:pt idx="6">
                  <c:v>1218</c:v>
                </c:pt>
                <c:pt idx="7">
                  <c:v>1084</c:v>
                </c:pt>
                <c:pt idx="8">
                  <c:v>980</c:v>
                </c:pt>
                <c:pt idx="9">
                  <c:v>810</c:v>
                </c:pt>
                <c:pt idx="10">
                  <c:v>650</c:v>
                </c:pt>
                <c:pt idx="11">
                  <c:v>792</c:v>
                </c:pt>
              </c:numCache>
            </c:numRef>
          </c:val>
        </c:ser>
        <c:ser>
          <c:idx val="2"/>
          <c:order val="2"/>
          <c:tx>
            <c:strRef>
              <c:f>'GRA JATENG'!$E$4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JATENG'!$E$5:$E$16</c:f>
              <c:numCache>
                <c:formatCode>_(* #,##0.00_);_(* \(#,##0.00\);_(* "-"??_);_(@_)</c:formatCode>
                <c:ptCount val="12"/>
                <c:pt idx="0">
                  <c:v>1176</c:v>
                </c:pt>
                <c:pt idx="1">
                  <c:v>1374</c:v>
                </c:pt>
                <c:pt idx="2">
                  <c:v>1546</c:v>
                </c:pt>
                <c:pt idx="3">
                  <c:v>1745.5619999999999</c:v>
                </c:pt>
                <c:pt idx="4">
                  <c:v>1682.5940000000001</c:v>
                </c:pt>
                <c:pt idx="5">
                  <c:v>1721.8942</c:v>
                </c:pt>
                <c:pt idx="6">
                  <c:v>1593.0050000000001</c:v>
                </c:pt>
                <c:pt idx="7">
                  <c:v>1388.973</c:v>
                </c:pt>
                <c:pt idx="8">
                  <c:v>1087.125</c:v>
                </c:pt>
                <c:pt idx="9">
                  <c:v>874.971</c:v>
                </c:pt>
                <c:pt idx="10">
                  <c:v>793.18100000000004</c:v>
                </c:pt>
                <c:pt idx="11">
                  <c:v>1027</c:v>
                </c:pt>
              </c:numCache>
            </c:numRef>
          </c:val>
        </c:ser>
        <c:ser>
          <c:idx val="3"/>
          <c:order val="3"/>
          <c:tx>
            <c:strRef>
              <c:f>'GRA JATENG'!$F$4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JATENG'!$F$5:$F$16</c:f>
              <c:numCache>
                <c:formatCode>_(* #,##0.00_);_(* \(#,##0.00\);_(* "-"??_);_(@_)</c:formatCode>
                <c:ptCount val="12"/>
                <c:pt idx="0">
                  <c:v>1269.796</c:v>
                </c:pt>
                <c:pt idx="1">
                  <c:v>1337.1590000000001</c:v>
                </c:pt>
                <c:pt idx="2">
                  <c:v>1484.335</c:v>
                </c:pt>
                <c:pt idx="3">
                  <c:v>1562.1959999999999</c:v>
                </c:pt>
                <c:pt idx="4">
                  <c:v>1453</c:v>
                </c:pt>
                <c:pt idx="5">
                  <c:v>1294.0350000000001</c:v>
                </c:pt>
                <c:pt idx="6">
                  <c:v>1227.848</c:v>
                </c:pt>
                <c:pt idx="7">
                  <c:v>1128.5830000000001</c:v>
                </c:pt>
                <c:pt idx="8">
                  <c:v>889.3</c:v>
                </c:pt>
                <c:pt idx="9">
                  <c:v>684.84299999999996</c:v>
                </c:pt>
                <c:pt idx="10">
                  <c:v>616.87599999999998</c:v>
                </c:pt>
                <c:pt idx="11">
                  <c:v>1025</c:v>
                </c:pt>
              </c:numCache>
            </c:numRef>
          </c:val>
        </c:ser>
        <c:ser>
          <c:idx val="4"/>
          <c:order val="4"/>
          <c:tx>
            <c:strRef>
              <c:f>'GRA JATENG'!$G$4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JATENG'!$G$5:$G$16</c:f>
              <c:numCache>
                <c:formatCode>_(* #,##0.00_);_(* \(#,##0.00\);_(* "-"??_);_(@_)</c:formatCode>
                <c:ptCount val="12"/>
                <c:pt idx="0">
                  <c:v>1220.8030000000001</c:v>
                </c:pt>
                <c:pt idx="1">
                  <c:v>1468.3579999999999</c:v>
                </c:pt>
                <c:pt idx="2">
                  <c:v>1612.5889999999999</c:v>
                </c:pt>
                <c:pt idx="3">
                  <c:v>1742.549</c:v>
                </c:pt>
                <c:pt idx="4">
                  <c:v>1583.836</c:v>
                </c:pt>
                <c:pt idx="5">
                  <c:v>1346.6769999999999</c:v>
                </c:pt>
                <c:pt idx="6">
                  <c:v>1171.5411000000004</c:v>
                </c:pt>
                <c:pt idx="7">
                  <c:v>1014.437</c:v>
                </c:pt>
                <c:pt idx="8">
                  <c:v>762.38427100000001</c:v>
                </c:pt>
                <c:pt idx="9">
                  <c:v>605.18400000000008</c:v>
                </c:pt>
              </c:numCache>
            </c:numRef>
          </c:val>
        </c:ser>
        <c:marker val="1"/>
        <c:axId val="56801152"/>
        <c:axId val="56802688"/>
      </c:lineChart>
      <c:catAx>
        <c:axId val="56801152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6802688"/>
        <c:crosses val="autoZero"/>
        <c:lblAlgn val="ctr"/>
        <c:lblOffset val="100"/>
        <c:tickLblSkip val="1"/>
        <c:tickMarkSkip val="1"/>
      </c:catAx>
      <c:valAx>
        <c:axId val="56802688"/>
        <c:scaling>
          <c:orientation val="minMax"/>
          <c:max val="1800"/>
          <c:min val="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6801152"/>
        <c:crosses val="autoZero"/>
        <c:crossBetween val="between"/>
        <c:majorUnit val="100"/>
        <c:minorUnit val="1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500"/>
            </a:pPr>
            <a:endParaRPr lang="en-US"/>
          </a:p>
        </c:txPr>
      </c:dTable>
      <c:spPr>
        <a:noFill/>
        <a:ln w="12700">
          <a:solidFill>
            <a:srgbClr val="CC99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Malahayu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GRAHAYU!$C$4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GRAHAYU!$C$5:$C$16</c:f>
              <c:numCache>
                <c:formatCode>_(* #,##0.000_);_(* \(#,##0.000\);_(* "-"??_);_(@_)</c:formatCode>
                <c:ptCount val="12"/>
                <c:pt idx="0">
                  <c:v>31.274999999999999</c:v>
                </c:pt>
                <c:pt idx="1">
                  <c:v>37.396000000000001</c:v>
                </c:pt>
                <c:pt idx="2">
                  <c:v>38.805999999999997</c:v>
                </c:pt>
                <c:pt idx="3">
                  <c:v>36.700000000000003</c:v>
                </c:pt>
                <c:pt idx="4">
                  <c:v>35.034999999999997</c:v>
                </c:pt>
                <c:pt idx="5">
                  <c:v>29.001000000000001</c:v>
                </c:pt>
                <c:pt idx="6">
                  <c:v>21.855</c:v>
                </c:pt>
                <c:pt idx="7">
                  <c:v>32.792000000000002</c:v>
                </c:pt>
                <c:pt idx="8">
                  <c:v>6.47</c:v>
                </c:pt>
                <c:pt idx="9">
                  <c:v>3.9649999999999999</c:v>
                </c:pt>
                <c:pt idx="10">
                  <c:v>10.015000000000001</c:v>
                </c:pt>
                <c:pt idx="11">
                  <c:v>9.2590000000000003</c:v>
                </c:pt>
              </c:numCache>
            </c:numRef>
          </c:val>
        </c:ser>
        <c:ser>
          <c:idx val="1"/>
          <c:order val="1"/>
          <c:tx>
            <c:strRef>
              <c:f>GRAHAYU!$D$4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GRAHAYU!$D$5:$D$16</c:f>
              <c:numCache>
                <c:formatCode>_(* #,##0.000_);_(* \(#,##0.000\);_(* "-"??_);_(@_)</c:formatCode>
                <c:ptCount val="12"/>
                <c:pt idx="0">
                  <c:v>18.125</c:v>
                </c:pt>
                <c:pt idx="1">
                  <c:v>23.145</c:v>
                </c:pt>
                <c:pt idx="2">
                  <c:v>32.659999999999997</c:v>
                </c:pt>
                <c:pt idx="3">
                  <c:v>36.353999999999999</c:v>
                </c:pt>
                <c:pt idx="4">
                  <c:v>37.466000000000001</c:v>
                </c:pt>
                <c:pt idx="5">
                  <c:v>27.829000000000001</c:v>
                </c:pt>
                <c:pt idx="6">
                  <c:v>18.579000000000001</c:v>
                </c:pt>
                <c:pt idx="7">
                  <c:v>11.273999999999999</c:v>
                </c:pt>
                <c:pt idx="8">
                  <c:v>3.9889999999999999</c:v>
                </c:pt>
                <c:pt idx="9">
                  <c:v>2.5339999999999998</c:v>
                </c:pt>
                <c:pt idx="10">
                  <c:v>3.7330000000000001</c:v>
                </c:pt>
                <c:pt idx="11">
                  <c:v>9.4009999999999998</c:v>
                </c:pt>
              </c:numCache>
            </c:numRef>
          </c:val>
        </c:ser>
        <c:ser>
          <c:idx val="2"/>
          <c:order val="2"/>
          <c:tx>
            <c:strRef>
              <c:f>GRAHAYU!$E$4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GRAHAYU!$E$5:$E$16</c:f>
              <c:numCache>
                <c:formatCode>_(* #,##0.000_);_(* \(#,##0.000\);_(* "-"??_);_(@_)</c:formatCode>
                <c:ptCount val="12"/>
                <c:pt idx="0">
                  <c:v>26.856999999999999</c:v>
                </c:pt>
                <c:pt idx="1">
                  <c:v>30.890999999999998</c:v>
                </c:pt>
                <c:pt idx="2">
                  <c:v>38.808</c:v>
                </c:pt>
                <c:pt idx="3">
                  <c:v>38.808</c:v>
                </c:pt>
                <c:pt idx="4">
                  <c:v>38.311</c:v>
                </c:pt>
                <c:pt idx="5">
                  <c:v>31.65</c:v>
                </c:pt>
                <c:pt idx="6">
                  <c:v>30.152999999999999</c:v>
                </c:pt>
                <c:pt idx="7">
                  <c:v>21.762</c:v>
                </c:pt>
                <c:pt idx="8">
                  <c:v>12.426</c:v>
                </c:pt>
                <c:pt idx="9">
                  <c:v>6.7519999999999998</c:v>
                </c:pt>
                <c:pt idx="10">
                  <c:v>7.8879999999999999</c:v>
                </c:pt>
                <c:pt idx="11">
                  <c:v>8.7780000000000005</c:v>
                </c:pt>
              </c:numCache>
            </c:numRef>
          </c:val>
        </c:ser>
        <c:ser>
          <c:idx val="3"/>
          <c:order val="3"/>
          <c:tx>
            <c:strRef>
              <c:f>GRAHAYU!$F$4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GRAHAYU!$F$5:$F$16</c:f>
              <c:numCache>
                <c:formatCode>_(* #,##0.000_);_(* \(#,##0.000\);_(* "-"??_);_(@_)</c:formatCode>
                <c:ptCount val="12"/>
                <c:pt idx="0">
                  <c:v>10.473000000000001</c:v>
                </c:pt>
                <c:pt idx="1">
                  <c:v>20.724</c:v>
                </c:pt>
                <c:pt idx="2">
                  <c:v>32.228000000000002</c:v>
                </c:pt>
                <c:pt idx="3">
                  <c:v>32.805</c:v>
                </c:pt>
                <c:pt idx="4">
                  <c:v>32.732999999999997</c:v>
                </c:pt>
                <c:pt idx="5">
                  <c:v>29.475999999999999</c:v>
                </c:pt>
                <c:pt idx="6">
                  <c:v>26.443000000000001</c:v>
                </c:pt>
                <c:pt idx="7">
                  <c:v>19.797999999999998</c:v>
                </c:pt>
                <c:pt idx="8">
                  <c:v>11.467000000000001</c:v>
                </c:pt>
                <c:pt idx="9">
                  <c:v>6.1280000000000001</c:v>
                </c:pt>
                <c:pt idx="10">
                  <c:v>4.96</c:v>
                </c:pt>
                <c:pt idx="11">
                  <c:v>6.5030000000000001</c:v>
                </c:pt>
              </c:numCache>
            </c:numRef>
          </c:val>
        </c:ser>
        <c:ser>
          <c:idx val="4"/>
          <c:order val="4"/>
          <c:tx>
            <c:strRef>
              <c:f>GRAHAYU!$G$4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GRAHAYU!$G$5:$G$16</c:f>
              <c:numCache>
                <c:formatCode>_(* #,##0.000_);_(* \(#,##0.000\);_(* "-"??_);_(@_)</c:formatCode>
                <c:ptCount val="12"/>
                <c:pt idx="0">
                  <c:v>17.771000000000001</c:v>
                </c:pt>
                <c:pt idx="1">
                  <c:v>32.588999999999999</c:v>
                </c:pt>
                <c:pt idx="2">
                  <c:v>30.716999999999999</c:v>
                </c:pt>
                <c:pt idx="3">
                  <c:v>29.25</c:v>
                </c:pt>
                <c:pt idx="4">
                  <c:v>28.404</c:v>
                </c:pt>
                <c:pt idx="5">
                  <c:v>19</c:v>
                </c:pt>
                <c:pt idx="6">
                  <c:v>13.18</c:v>
                </c:pt>
                <c:pt idx="7">
                  <c:v>6.4279999999999999</c:v>
                </c:pt>
                <c:pt idx="8">
                  <c:v>1.7983800000000001</c:v>
                </c:pt>
                <c:pt idx="9">
                  <c:v>0.81200000000000006</c:v>
                </c:pt>
              </c:numCache>
            </c:numRef>
          </c:val>
        </c:ser>
        <c:marker val="1"/>
        <c:axId val="56419072"/>
        <c:axId val="56420608"/>
      </c:lineChart>
      <c:catAx>
        <c:axId val="5641907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6420608"/>
        <c:crosses val="autoZero"/>
        <c:lblAlgn val="ctr"/>
        <c:lblOffset val="100"/>
        <c:tickLblSkip val="1"/>
        <c:tickMarkSkip val="1"/>
      </c:catAx>
      <c:valAx>
        <c:axId val="56420608"/>
        <c:scaling>
          <c:orientation val="minMax"/>
          <c:max val="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19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n-US"/>
          </a:p>
        </c:txPr>
      </c:dTable>
      <c:spPr>
        <a:noFill/>
        <a:ln w="25400">
          <a:solidFill>
            <a:srgbClr val="FF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b="0">
                <a:latin typeface="+mn-lt"/>
              </a:rPr>
              <a:t>Grafik Volume Waduk Cacaban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GRACABAN!$C$4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GRACABAN!$C$5:$C$16</c:f>
              <c:numCache>
                <c:formatCode>_(* #,##0.000_);_(* \(#,##0.000\);_(* "-"??_);_(@_)</c:formatCode>
                <c:ptCount val="12"/>
                <c:pt idx="0">
                  <c:v>27.318999999999999</c:v>
                </c:pt>
                <c:pt idx="1">
                  <c:v>44.116999999999997</c:v>
                </c:pt>
                <c:pt idx="2">
                  <c:v>50.05</c:v>
                </c:pt>
                <c:pt idx="3">
                  <c:v>48.304000000000002</c:v>
                </c:pt>
                <c:pt idx="4">
                  <c:v>44.588999999999999</c:v>
                </c:pt>
                <c:pt idx="5">
                  <c:v>42.784999999999997</c:v>
                </c:pt>
                <c:pt idx="6">
                  <c:v>26.128</c:v>
                </c:pt>
                <c:pt idx="7">
                  <c:v>19.899000000000001</c:v>
                </c:pt>
                <c:pt idx="8">
                  <c:v>8.9600000000000009</c:v>
                </c:pt>
                <c:pt idx="9">
                  <c:v>5.3049999999999997</c:v>
                </c:pt>
                <c:pt idx="10">
                  <c:v>12.535</c:v>
                </c:pt>
                <c:pt idx="11">
                  <c:v>18.652999999999999</c:v>
                </c:pt>
              </c:numCache>
            </c:numRef>
          </c:val>
        </c:ser>
        <c:ser>
          <c:idx val="1"/>
          <c:order val="1"/>
          <c:tx>
            <c:strRef>
              <c:f>GRACABAN!$D$4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GRACABAN!$D$5:$D$16</c:f>
              <c:numCache>
                <c:formatCode>_(* #,##0.000_);_(* \(#,##0.000\);_(* "-"??_);_(@_)</c:formatCode>
                <c:ptCount val="12"/>
                <c:pt idx="0">
                  <c:v>28.289000000000001</c:v>
                </c:pt>
                <c:pt idx="1">
                  <c:v>38.021000000000001</c:v>
                </c:pt>
                <c:pt idx="2">
                  <c:v>41.186999999999998</c:v>
                </c:pt>
                <c:pt idx="3">
                  <c:v>47.594000000000001</c:v>
                </c:pt>
                <c:pt idx="4">
                  <c:v>40.374000000000002</c:v>
                </c:pt>
                <c:pt idx="5">
                  <c:v>32.130000000000003</c:v>
                </c:pt>
                <c:pt idx="6">
                  <c:v>19.385000000000002</c:v>
                </c:pt>
                <c:pt idx="7">
                  <c:v>11.077</c:v>
                </c:pt>
                <c:pt idx="8">
                  <c:v>4.4080000000000004</c:v>
                </c:pt>
                <c:pt idx="9">
                  <c:v>2.9729999999999999</c:v>
                </c:pt>
                <c:pt idx="10">
                  <c:v>5.8209999999999997</c:v>
                </c:pt>
                <c:pt idx="11">
                  <c:v>22.494</c:v>
                </c:pt>
              </c:numCache>
            </c:numRef>
          </c:val>
        </c:ser>
        <c:ser>
          <c:idx val="2"/>
          <c:order val="2"/>
          <c:tx>
            <c:strRef>
              <c:f>GRACABAN!$E$4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GRACABAN!$E$5:$E$16</c:f>
              <c:numCache>
                <c:formatCode>_(* #,##0.000_);_(* \(#,##0.000\);_(* "-"??_);_(@_)</c:formatCode>
                <c:ptCount val="12"/>
                <c:pt idx="0">
                  <c:v>43.69</c:v>
                </c:pt>
                <c:pt idx="1">
                  <c:v>47.658999999999999</c:v>
                </c:pt>
                <c:pt idx="2">
                  <c:v>48.497999999999998</c:v>
                </c:pt>
                <c:pt idx="3">
                  <c:v>47.98</c:v>
                </c:pt>
                <c:pt idx="4">
                  <c:v>42.604999999999997</c:v>
                </c:pt>
                <c:pt idx="5">
                  <c:v>43.387</c:v>
                </c:pt>
                <c:pt idx="6">
                  <c:v>41.715000000000003</c:v>
                </c:pt>
                <c:pt idx="7">
                  <c:v>34.466999999999999</c:v>
                </c:pt>
                <c:pt idx="8">
                  <c:v>24.681999999999999</c:v>
                </c:pt>
                <c:pt idx="9">
                  <c:v>19.056999999999999</c:v>
                </c:pt>
                <c:pt idx="10">
                  <c:v>19.056999999999999</c:v>
                </c:pt>
                <c:pt idx="11">
                  <c:v>23.931999999999999</c:v>
                </c:pt>
              </c:numCache>
            </c:numRef>
          </c:val>
        </c:ser>
        <c:ser>
          <c:idx val="3"/>
          <c:order val="3"/>
          <c:tx>
            <c:strRef>
              <c:f>GRACABAN!$F$4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GRACABAN!$F$5:$F$16</c:f>
              <c:numCache>
                <c:formatCode>_(* #,##0.000_);_(* \(#,##0.000\);_(* "-"??_);_(@_)</c:formatCode>
                <c:ptCount val="12"/>
                <c:pt idx="0">
                  <c:v>28.436</c:v>
                </c:pt>
                <c:pt idx="1">
                  <c:v>49.677</c:v>
                </c:pt>
                <c:pt idx="2">
                  <c:v>49.412999999999997</c:v>
                </c:pt>
                <c:pt idx="3">
                  <c:v>49.545000000000002</c:v>
                </c:pt>
                <c:pt idx="4">
                  <c:v>46.07</c:v>
                </c:pt>
                <c:pt idx="5">
                  <c:v>41.537999999999997</c:v>
                </c:pt>
                <c:pt idx="6">
                  <c:v>35.869</c:v>
                </c:pt>
                <c:pt idx="7">
                  <c:v>28.045000000000002</c:v>
                </c:pt>
                <c:pt idx="8">
                  <c:v>17.486999999999998</c:v>
                </c:pt>
                <c:pt idx="9">
                  <c:v>13.381</c:v>
                </c:pt>
                <c:pt idx="10">
                  <c:v>14.093</c:v>
                </c:pt>
                <c:pt idx="11">
                  <c:v>25.891999999999999</c:v>
                </c:pt>
              </c:numCache>
            </c:numRef>
          </c:val>
        </c:ser>
        <c:ser>
          <c:idx val="4"/>
          <c:order val="4"/>
          <c:tx>
            <c:strRef>
              <c:f>GRACABAN!$G$4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GRACABAN!$G$5:$G$16</c:f>
              <c:numCache>
                <c:formatCode>_(* #,##0.000_);_(* \(#,##0.000\);_(* "-"??_);_(@_)</c:formatCode>
                <c:ptCount val="12"/>
                <c:pt idx="0">
                  <c:v>36.58</c:v>
                </c:pt>
                <c:pt idx="1">
                  <c:v>49.478999999999999</c:v>
                </c:pt>
                <c:pt idx="2">
                  <c:v>49.057000000000002</c:v>
                </c:pt>
                <c:pt idx="3">
                  <c:v>51.476999999999997</c:v>
                </c:pt>
                <c:pt idx="4">
                  <c:v>45.944000000000003</c:v>
                </c:pt>
                <c:pt idx="5">
                  <c:v>34.253999999999998</c:v>
                </c:pt>
                <c:pt idx="6">
                  <c:v>23.568999999999999</c:v>
                </c:pt>
                <c:pt idx="7">
                  <c:v>11.291</c:v>
                </c:pt>
                <c:pt idx="8">
                  <c:v>4.4898910000000001</c:v>
                </c:pt>
                <c:pt idx="9">
                  <c:v>3.2029999999999998</c:v>
                </c:pt>
              </c:numCache>
            </c:numRef>
          </c:val>
        </c:ser>
        <c:marker val="1"/>
        <c:axId val="57113600"/>
        <c:axId val="57135872"/>
      </c:lineChart>
      <c:catAx>
        <c:axId val="57113600"/>
        <c:scaling>
          <c:orientation val="minMax"/>
        </c:scaling>
        <c:axPos val="b"/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Lucida Handwriting"/>
                <a:cs typeface="Lucida Handwriting"/>
              </a:defRPr>
            </a:pPr>
            <a:endParaRPr lang="en-US"/>
          </a:p>
        </c:txPr>
        <c:crossAx val="57135872"/>
        <c:crosses val="autoZero"/>
        <c:lblAlgn val="ctr"/>
        <c:lblOffset val="100"/>
        <c:tickLblSkip val="1"/>
        <c:tickMarkSkip val="1"/>
      </c:catAx>
      <c:valAx>
        <c:axId val="57135872"/>
        <c:scaling>
          <c:orientation val="minMax"/>
          <c:max val="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Juta m</a:t>
                </a:r>
                <a:r>
                  <a:rPr lang="en-US" sz="10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8100">
            <a:pattFill prst="pct75">
              <a:fgClr>
                <a:srgbClr val="00FF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7113600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b="0">
                <a:latin typeface="+mn-lt"/>
              </a:rPr>
              <a:t>Grafik Volume Waduk Rowopening  5 Tahun 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GRARWNING!$C$4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GRARWNING!$C$5:$C$16</c:f>
              <c:numCache>
                <c:formatCode>_(* #,##0.000_);_(* \(#,##0.000\);_(* "-"??_);_(@_)</c:formatCode>
                <c:ptCount val="12"/>
                <c:pt idx="0">
                  <c:v>24.25</c:v>
                </c:pt>
                <c:pt idx="1">
                  <c:v>23.35</c:v>
                </c:pt>
                <c:pt idx="2">
                  <c:v>34.935000000000002</c:v>
                </c:pt>
                <c:pt idx="3">
                  <c:v>44.16</c:v>
                </c:pt>
                <c:pt idx="4">
                  <c:v>40.674999999999997</c:v>
                </c:pt>
                <c:pt idx="5">
                  <c:v>34.935000000000002</c:v>
                </c:pt>
                <c:pt idx="6">
                  <c:v>29.4</c:v>
                </c:pt>
                <c:pt idx="7">
                  <c:v>24.7</c:v>
                </c:pt>
                <c:pt idx="8">
                  <c:v>17.86</c:v>
                </c:pt>
                <c:pt idx="9">
                  <c:v>17.827000000000002</c:v>
                </c:pt>
                <c:pt idx="10">
                  <c:v>16.88</c:v>
                </c:pt>
                <c:pt idx="11">
                  <c:v>26.936</c:v>
                </c:pt>
              </c:numCache>
            </c:numRef>
          </c:val>
        </c:ser>
        <c:ser>
          <c:idx val="1"/>
          <c:order val="1"/>
          <c:tx>
            <c:strRef>
              <c:f>GRARWNING!$D$4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GRARWNING!$D$5:$D$16</c:f>
              <c:numCache>
                <c:formatCode>_(* #,##0.000_);_(* \(#,##0.000\);_(* "-"??_);_(@_)</c:formatCode>
                <c:ptCount val="12"/>
                <c:pt idx="0">
                  <c:v>26.94</c:v>
                </c:pt>
                <c:pt idx="1">
                  <c:v>36.78</c:v>
                </c:pt>
                <c:pt idx="2">
                  <c:v>30.63</c:v>
                </c:pt>
                <c:pt idx="3">
                  <c:v>36.784999999999997</c:v>
                </c:pt>
                <c:pt idx="4">
                  <c:v>40.880000000000003</c:v>
                </c:pt>
                <c:pt idx="5">
                  <c:v>26.408000000000001</c:v>
                </c:pt>
                <c:pt idx="6">
                  <c:v>19.600000000000001</c:v>
                </c:pt>
                <c:pt idx="7">
                  <c:v>18.64</c:v>
                </c:pt>
                <c:pt idx="8">
                  <c:v>16.32</c:v>
                </c:pt>
                <c:pt idx="9">
                  <c:v>16.04</c:v>
                </c:pt>
                <c:pt idx="10">
                  <c:v>19.440000000000001</c:v>
                </c:pt>
                <c:pt idx="11">
                  <c:v>25.527999999999999</c:v>
                </c:pt>
              </c:numCache>
            </c:numRef>
          </c:val>
        </c:ser>
        <c:ser>
          <c:idx val="2"/>
          <c:order val="2"/>
          <c:tx>
            <c:strRef>
              <c:f>GRARWNING!$E$4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GRARWNING!$E$5:$E$16</c:f>
              <c:numCache>
                <c:formatCode>_(* #,##0.000_);_(* \(#,##0.000\);_(* "-"??_);_(@_)</c:formatCode>
                <c:ptCount val="12"/>
                <c:pt idx="0">
                  <c:v>38.625</c:v>
                </c:pt>
                <c:pt idx="1">
                  <c:v>37.6</c:v>
                </c:pt>
                <c:pt idx="2">
                  <c:v>41.7</c:v>
                </c:pt>
                <c:pt idx="3">
                  <c:v>46.2</c:v>
                </c:pt>
                <c:pt idx="4">
                  <c:v>47.44</c:v>
                </c:pt>
                <c:pt idx="5">
                  <c:v>43.134</c:v>
                </c:pt>
                <c:pt idx="6">
                  <c:v>29.047999999999998</c:v>
                </c:pt>
                <c:pt idx="7">
                  <c:v>19.600000000000001</c:v>
                </c:pt>
                <c:pt idx="8">
                  <c:v>15.48</c:v>
                </c:pt>
                <c:pt idx="9">
                  <c:v>16.04</c:v>
                </c:pt>
                <c:pt idx="10">
                  <c:v>17.3</c:v>
                </c:pt>
                <c:pt idx="11">
                  <c:v>18.8</c:v>
                </c:pt>
              </c:numCache>
            </c:numRef>
          </c:val>
        </c:ser>
        <c:ser>
          <c:idx val="3"/>
          <c:order val="3"/>
          <c:tx>
            <c:strRef>
              <c:f>GRARWNING!$F$4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GRARWNING!$F$5:$F$16</c:f>
              <c:numCache>
                <c:formatCode>_(* #,##0.000_);_(* \(#,##0.000\);_(* "-"??_);_(@_)</c:formatCode>
                <c:ptCount val="12"/>
                <c:pt idx="0">
                  <c:v>19.600000000000001</c:v>
                </c:pt>
                <c:pt idx="1">
                  <c:v>21.2</c:v>
                </c:pt>
                <c:pt idx="2">
                  <c:v>32.270000000000003</c:v>
                </c:pt>
                <c:pt idx="3">
                  <c:v>38.625</c:v>
                </c:pt>
                <c:pt idx="4">
                  <c:v>34.935000000000002</c:v>
                </c:pt>
                <c:pt idx="5">
                  <c:v>29.047999999999998</c:v>
                </c:pt>
                <c:pt idx="6">
                  <c:v>27.64</c:v>
                </c:pt>
                <c:pt idx="7">
                  <c:v>18.8</c:v>
                </c:pt>
                <c:pt idx="8">
                  <c:v>13.3</c:v>
                </c:pt>
                <c:pt idx="9">
                  <c:v>10.98</c:v>
                </c:pt>
                <c:pt idx="10">
                  <c:v>14.96</c:v>
                </c:pt>
                <c:pt idx="11">
                  <c:v>16.18</c:v>
                </c:pt>
              </c:numCache>
            </c:numRef>
          </c:val>
        </c:ser>
        <c:ser>
          <c:idx val="4"/>
          <c:order val="4"/>
          <c:tx>
            <c:strRef>
              <c:f>GRARWNING!$G$4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GRARWNING!$G$5:$G$16</c:f>
              <c:numCache>
                <c:formatCode>_(* #,##0.000_);_(* \(#,##0.000\);_(* "-"??_);_(@_)</c:formatCode>
                <c:ptCount val="12"/>
                <c:pt idx="0">
                  <c:v>21.2</c:v>
                </c:pt>
                <c:pt idx="1">
                  <c:v>36.774999999999999</c:v>
                </c:pt>
                <c:pt idx="2">
                  <c:v>35.755000000000003</c:v>
                </c:pt>
                <c:pt idx="3">
                  <c:v>45.8</c:v>
                </c:pt>
                <c:pt idx="4">
                  <c:v>38.83</c:v>
                </c:pt>
                <c:pt idx="5">
                  <c:v>18</c:v>
                </c:pt>
                <c:pt idx="6">
                  <c:v>13.33</c:v>
                </c:pt>
                <c:pt idx="7">
                  <c:v>14</c:v>
                </c:pt>
                <c:pt idx="8">
                  <c:v>14</c:v>
                </c:pt>
                <c:pt idx="9">
                  <c:v>13.72</c:v>
                </c:pt>
              </c:numCache>
            </c:numRef>
          </c:val>
        </c:ser>
        <c:marker val="1"/>
        <c:axId val="57054720"/>
        <c:axId val="57056256"/>
      </c:lineChart>
      <c:catAx>
        <c:axId val="57054720"/>
        <c:scaling>
          <c:orientation val="minMax"/>
        </c:scaling>
        <c:axPos val="b"/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0" i="0" u="none" strike="noStrike" baseline="30000">
                <a:solidFill>
                  <a:srgbClr val="000000"/>
                </a:solidFill>
                <a:latin typeface="+mn-lt"/>
                <a:ea typeface="Lucida Handwriting"/>
                <a:cs typeface="Lucida Handwriting"/>
              </a:defRPr>
            </a:pPr>
            <a:endParaRPr lang="en-US"/>
          </a:p>
        </c:txPr>
        <c:crossAx val="57056256"/>
        <c:crosses val="autoZero"/>
        <c:lblAlgn val="ctr"/>
        <c:lblOffset val="100"/>
        <c:tickLblSkip val="1"/>
        <c:tickMarkSkip val="1"/>
      </c:catAx>
      <c:valAx>
        <c:axId val="57056256"/>
        <c:scaling>
          <c:orientation val="minMax"/>
          <c:max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Juta m</a:t>
                </a:r>
                <a:r>
                  <a:rPr lang="en-US" sz="9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7054720"/>
        <c:crosses val="autoZero"/>
        <c:crossBetween val="between"/>
        <c:majorUnit val="5"/>
        <c:minorUnit val="5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Kedungombo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GRAOMBO!$C$4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GRAOMBO!$C$5:$C$16</c:f>
              <c:numCache>
                <c:formatCode>0.000</c:formatCode>
                <c:ptCount val="12"/>
                <c:pt idx="0">
                  <c:v>626.15</c:v>
                </c:pt>
                <c:pt idx="1">
                  <c:v>632.65599999999995</c:v>
                </c:pt>
                <c:pt idx="2">
                  <c:v>659.923</c:v>
                </c:pt>
                <c:pt idx="3">
                  <c:v>659.923</c:v>
                </c:pt>
                <c:pt idx="4">
                  <c:v>661.9</c:v>
                </c:pt>
                <c:pt idx="5">
                  <c:v>649.70500000000004</c:v>
                </c:pt>
                <c:pt idx="6">
                  <c:v>671.44600000000003</c:v>
                </c:pt>
                <c:pt idx="7">
                  <c:v>664.27700000000004</c:v>
                </c:pt>
                <c:pt idx="8">
                  <c:v>564.245</c:v>
                </c:pt>
                <c:pt idx="9">
                  <c:v>424.15199999999999</c:v>
                </c:pt>
                <c:pt idx="10">
                  <c:v>497.89299999999997</c:v>
                </c:pt>
                <c:pt idx="11">
                  <c:v>543.51700000000005</c:v>
                </c:pt>
              </c:numCache>
            </c:numRef>
          </c:val>
        </c:ser>
        <c:ser>
          <c:idx val="1"/>
          <c:order val="1"/>
          <c:tx>
            <c:strRef>
              <c:f>GRAOMBO!$D$4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GRAOMBO!$D$5:$D$16</c:f>
              <c:numCache>
                <c:formatCode>0.000</c:formatCode>
                <c:ptCount val="12"/>
                <c:pt idx="0">
                  <c:v>634.45000000000005</c:v>
                </c:pt>
                <c:pt idx="1">
                  <c:v>685.53</c:v>
                </c:pt>
                <c:pt idx="2">
                  <c:v>679.47</c:v>
                </c:pt>
                <c:pt idx="3">
                  <c:v>655.19399999999996</c:v>
                </c:pt>
                <c:pt idx="4">
                  <c:v>586.59</c:v>
                </c:pt>
                <c:pt idx="5">
                  <c:v>569.24</c:v>
                </c:pt>
                <c:pt idx="6">
                  <c:v>550.83600000000001</c:v>
                </c:pt>
                <c:pt idx="7">
                  <c:v>542.47699999999998</c:v>
                </c:pt>
                <c:pt idx="8">
                  <c:v>525.67700000000002</c:v>
                </c:pt>
                <c:pt idx="9">
                  <c:v>361.69600000000003</c:v>
                </c:pt>
                <c:pt idx="10">
                  <c:v>272.79599999999999</c:v>
                </c:pt>
                <c:pt idx="11">
                  <c:v>88.61</c:v>
                </c:pt>
              </c:numCache>
            </c:numRef>
          </c:val>
        </c:ser>
        <c:ser>
          <c:idx val="2"/>
          <c:order val="2"/>
          <c:tx>
            <c:strRef>
              <c:f>GRAOMBO!$E$4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GRAOMBO!$E$5:$E$16</c:f>
              <c:numCache>
                <c:formatCode>0.000</c:formatCode>
                <c:ptCount val="12"/>
                <c:pt idx="0">
                  <c:v>438.41699999999997</c:v>
                </c:pt>
                <c:pt idx="1">
                  <c:v>526.01599999999996</c:v>
                </c:pt>
                <c:pt idx="2">
                  <c:v>674.24699999999996</c:v>
                </c:pt>
                <c:pt idx="3">
                  <c:v>721.81299999999999</c:v>
                </c:pt>
                <c:pt idx="4">
                  <c:v>674.64800000000002</c:v>
                </c:pt>
                <c:pt idx="5">
                  <c:v>711.37800000000004</c:v>
                </c:pt>
                <c:pt idx="6">
                  <c:v>682.29399999999998</c:v>
                </c:pt>
                <c:pt idx="7">
                  <c:v>682.29399999999998</c:v>
                </c:pt>
                <c:pt idx="8">
                  <c:v>550.52800000000002</c:v>
                </c:pt>
                <c:pt idx="9">
                  <c:v>410.85300000000001</c:v>
                </c:pt>
                <c:pt idx="10">
                  <c:v>338.93700000000001</c:v>
                </c:pt>
                <c:pt idx="11">
                  <c:v>384.69600000000003</c:v>
                </c:pt>
              </c:numCache>
            </c:numRef>
          </c:val>
        </c:ser>
        <c:ser>
          <c:idx val="3"/>
          <c:order val="3"/>
          <c:tx>
            <c:strRef>
              <c:f>GRAOMBO!$F$4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GRAOMBO!$F$5:$F$16</c:f>
              <c:numCache>
                <c:formatCode>0.000</c:formatCode>
                <c:ptCount val="12"/>
                <c:pt idx="0">
                  <c:v>473.64</c:v>
                </c:pt>
                <c:pt idx="1">
                  <c:v>521.66</c:v>
                </c:pt>
                <c:pt idx="2">
                  <c:v>603.81799999999998</c:v>
                </c:pt>
                <c:pt idx="3">
                  <c:v>656.19100000000003</c:v>
                </c:pt>
                <c:pt idx="4">
                  <c:v>602.63300000000004</c:v>
                </c:pt>
                <c:pt idx="5">
                  <c:v>580.03499999999997</c:v>
                </c:pt>
                <c:pt idx="6">
                  <c:v>583.11900000000003</c:v>
                </c:pt>
                <c:pt idx="7">
                  <c:v>589.31799999999998</c:v>
                </c:pt>
                <c:pt idx="8">
                  <c:v>470.94799999999998</c:v>
                </c:pt>
                <c:pt idx="9">
                  <c:v>312.81099999999998</c:v>
                </c:pt>
                <c:pt idx="10">
                  <c:v>243.71799999999999</c:v>
                </c:pt>
                <c:pt idx="11">
                  <c:v>308.40100000000001</c:v>
                </c:pt>
              </c:numCache>
            </c:numRef>
          </c:val>
        </c:ser>
        <c:ser>
          <c:idx val="4"/>
          <c:order val="4"/>
          <c:tx>
            <c:strRef>
              <c:f>GRAOMBO!$G$4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GRAOMBO!$G$5:$G$16</c:f>
              <c:numCache>
                <c:formatCode>0.000</c:formatCode>
                <c:ptCount val="12"/>
                <c:pt idx="0">
                  <c:v>322.226</c:v>
                </c:pt>
                <c:pt idx="1">
                  <c:v>517.93700000000001</c:v>
                </c:pt>
                <c:pt idx="2">
                  <c:v>624.99099999999999</c:v>
                </c:pt>
                <c:pt idx="3">
                  <c:v>706.18299999999999</c:v>
                </c:pt>
                <c:pt idx="4">
                  <c:v>640.05600000000004</c:v>
                </c:pt>
                <c:pt idx="5">
                  <c:v>583.11900000000003</c:v>
                </c:pt>
                <c:pt idx="6">
                  <c:v>568.947</c:v>
                </c:pt>
                <c:pt idx="7">
                  <c:v>526.08000000000004</c:v>
                </c:pt>
                <c:pt idx="8">
                  <c:v>374.14800000000002</c:v>
                </c:pt>
                <c:pt idx="9">
                  <c:v>251.72200000000001</c:v>
                </c:pt>
              </c:numCache>
            </c:numRef>
          </c:val>
        </c:ser>
        <c:marker val="1"/>
        <c:axId val="57294848"/>
        <c:axId val="57296384"/>
      </c:lineChart>
      <c:catAx>
        <c:axId val="57294848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96384"/>
        <c:crosses val="autoZero"/>
        <c:lblAlgn val="ctr"/>
        <c:lblOffset val="100"/>
        <c:tickLblSkip val="1"/>
        <c:tickMarkSkip val="1"/>
      </c:catAx>
      <c:valAx>
        <c:axId val="57296384"/>
        <c:scaling>
          <c:orientation val="minMax"/>
          <c:max val="800"/>
          <c:min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94848"/>
        <c:crosses val="autoZero"/>
        <c:crossBetween val="between"/>
        <c:majorUnit val="50"/>
        <c:minorUnit val="10"/>
      </c:valAx>
      <c:dTable>
        <c:showHorzBorder val="1"/>
        <c:showVertBorder val="1"/>
        <c:showOutline val="1"/>
        <c:showKeys val="1"/>
      </c:dTable>
      <c:spPr>
        <a:noFill/>
        <a:ln w="12700">
          <a:solidFill>
            <a:srgbClr val="CC99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Gajahmungkur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'GR GJMUNGKUR'!$C$4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GJMUNGKUR'!$C$5:$C$16</c:f>
              <c:numCache>
                <c:formatCode>0.000</c:formatCode>
                <c:ptCount val="12"/>
                <c:pt idx="0">
                  <c:v>324.137</c:v>
                </c:pt>
                <c:pt idx="1">
                  <c:v>360.44299999999998</c:v>
                </c:pt>
                <c:pt idx="2">
                  <c:v>389.40600000000001</c:v>
                </c:pt>
                <c:pt idx="3">
                  <c:v>390.11500000000001</c:v>
                </c:pt>
                <c:pt idx="4" formatCode="General">
                  <c:v>353.83</c:v>
                </c:pt>
                <c:pt idx="5">
                  <c:v>296.661</c:v>
                </c:pt>
                <c:pt idx="6">
                  <c:v>245.78700000000001</c:v>
                </c:pt>
                <c:pt idx="7">
                  <c:v>189.57400000000001</c:v>
                </c:pt>
                <c:pt idx="8">
                  <c:v>125.77</c:v>
                </c:pt>
                <c:pt idx="9">
                  <c:v>105.254</c:v>
                </c:pt>
                <c:pt idx="10">
                  <c:v>110.194</c:v>
                </c:pt>
                <c:pt idx="11">
                  <c:v>120.58799999999999</c:v>
                </c:pt>
              </c:numCache>
            </c:numRef>
          </c:val>
        </c:ser>
        <c:ser>
          <c:idx val="1"/>
          <c:order val="1"/>
          <c:tx>
            <c:strRef>
              <c:f>'GR GJMUNGKUR'!$D$4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GJMUNGKUR'!$D$5:$D$16</c:f>
              <c:numCache>
                <c:formatCode>0.000</c:formatCode>
                <c:ptCount val="12"/>
                <c:pt idx="0">
                  <c:v>248.17400000000001</c:v>
                </c:pt>
                <c:pt idx="1">
                  <c:v>344.10700000000003</c:v>
                </c:pt>
                <c:pt idx="2">
                  <c:v>350.56099999999998</c:v>
                </c:pt>
                <c:pt idx="3">
                  <c:v>351.21499999999997</c:v>
                </c:pt>
                <c:pt idx="4">
                  <c:v>361.108</c:v>
                </c:pt>
                <c:pt idx="5">
                  <c:v>296.661</c:v>
                </c:pt>
                <c:pt idx="6">
                  <c:v>208.74700000000001</c:v>
                </c:pt>
                <c:pt idx="7">
                  <c:v>148.83000000000001</c:v>
                </c:pt>
                <c:pt idx="8">
                  <c:v>89.375</c:v>
                </c:pt>
                <c:pt idx="9">
                  <c:v>65.614999999999995</c:v>
                </c:pt>
                <c:pt idx="10">
                  <c:v>81.355999999999995</c:v>
                </c:pt>
                <c:pt idx="11">
                  <c:v>219.798</c:v>
                </c:pt>
              </c:numCache>
            </c:numRef>
          </c:val>
        </c:ser>
        <c:ser>
          <c:idx val="2"/>
          <c:order val="2"/>
          <c:tx>
            <c:strRef>
              <c:f>'GR GJMUNGKUR'!$E$4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GJMUNGKUR'!$E$5:$E$16</c:f>
              <c:numCache>
                <c:formatCode>0.000</c:formatCode>
                <c:ptCount val="12"/>
                <c:pt idx="0">
                  <c:v>311.589</c:v>
                </c:pt>
                <c:pt idx="1">
                  <c:v>340.22899999999998</c:v>
                </c:pt>
                <c:pt idx="2">
                  <c:v>330.26299999999998</c:v>
                </c:pt>
                <c:pt idx="3">
                  <c:v>403.90199999999999</c:v>
                </c:pt>
                <c:pt idx="4">
                  <c:v>406.86399999999998</c:v>
                </c:pt>
                <c:pt idx="5">
                  <c:v>430.41469999999998</c:v>
                </c:pt>
                <c:pt idx="6">
                  <c:v>387.28</c:v>
                </c:pt>
                <c:pt idx="7">
                  <c:v>231.8</c:v>
                </c:pt>
                <c:pt idx="8">
                  <c:v>115.7</c:v>
                </c:pt>
                <c:pt idx="9">
                  <c:v>79.325000000000003</c:v>
                </c:pt>
                <c:pt idx="10">
                  <c:v>103.36499999999999</c:v>
                </c:pt>
                <c:pt idx="11">
                  <c:v>224.179</c:v>
                </c:pt>
              </c:numCache>
            </c:numRef>
          </c:val>
        </c:ser>
        <c:ser>
          <c:idx val="3"/>
          <c:order val="3"/>
          <c:tx>
            <c:strRef>
              <c:f>'GR GJMUNGKUR'!$F$4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GJMUNGKUR'!$F$5:$F$16</c:f>
              <c:numCache>
                <c:formatCode>0.000</c:formatCode>
                <c:ptCount val="12"/>
                <c:pt idx="0">
                  <c:v>353.17599999999999</c:v>
                </c:pt>
                <c:pt idx="1">
                  <c:v>331.59</c:v>
                </c:pt>
                <c:pt idx="2">
                  <c:v>359.11399999999998</c:v>
                </c:pt>
                <c:pt idx="3">
                  <c:v>351.21499999999997</c:v>
                </c:pt>
                <c:pt idx="4">
                  <c:v>314.53300000000002</c:v>
                </c:pt>
                <c:pt idx="5">
                  <c:v>260.99099999999999</c:v>
                </c:pt>
                <c:pt idx="6">
                  <c:v>210</c:v>
                </c:pt>
                <c:pt idx="7">
                  <c:v>141.459</c:v>
                </c:pt>
                <c:pt idx="8">
                  <c:v>67.427000000000007</c:v>
                </c:pt>
                <c:pt idx="9">
                  <c:v>51.183999999999997</c:v>
                </c:pt>
                <c:pt idx="10">
                  <c:v>111.59</c:v>
                </c:pt>
                <c:pt idx="11">
                  <c:v>248.392</c:v>
                </c:pt>
              </c:numCache>
            </c:numRef>
          </c:val>
        </c:ser>
        <c:ser>
          <c:idx val="4"/>
          <c:order val="4"/>
          <c:tx>
            <c:strRef>
              <c:f>'GR GJMUNGKUR'!$G$4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GJMUNGKUR'!$G$5:$G$16</c:f>
              <c:numCache>
                <c:formatCode>0.000</c:formatCode>
                <c:ptCount val="12"/>
                <c:pt idx="0">
                  <c:v>315.68599999999998</c:v>
                </c:pt>
                <c:pt idx="1">
                  <c:v>371.48700000000002</c:v>
                </c:pt>
                <c:pt idx="2">
                  <c:v>367.95400000000001</c:v>
                </c:pt>
                <c:pt idx="3">
                  <c:v>379.62900000000002</c:v>
                </c:pt>
                <c:pt idx="4">
                  <c:v>360.93900000000002</c:v>
                </c:pt>
                <c:pt idx="5">
                  <c:v>308.3</c:v>
                </c:pt>
                <c:pt idx="6">
                  <c:v>256.23599999999999</c:v>
                </c:pt>
                <c:pt idx="7">
                  <c:v>179.80699999999999</c:v>
                </c:pt>
                <c:pt idx="8">
                  <c:v>108.727</c:v>
                </c:pt>
                <c:pt idx="9">
                  <c:v>80.106999999999999</c:v>
                </c:pt>
              </c:numCache>
            </c:numRef>
          </c:val>
        </c:ser>
        <c:marker val="1"/>
        <c:axId val="57350400"/>
        <c:axId val="57364480"/>
      </c:lineChart>
      <c:catAx>
        <c:axId val="573504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364480"/>
        <c:crossesAt val="0"/>
        <c:lblAlgn val="ctr"/>
        <c:lblOffset val="100"/>
        <c:tickLblSkip val="1"/>
        <c:tickMarkSkip val="1"/>
      </c:catAx>
      <c:valAx>
        <c:axId val="57364480"/>
        <c:scaling>
          <c:orientation val="minMax"/>
          <c:max val="4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350400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Wadaslintang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GRAWDLTG!$C$4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GRAWDLTG!$C$5:$C$16</c:f>
              <c:numCache>
                <c:formatCode>_(* #,##0.000_);_(* \(#,##0.000\);_(* "-"??_);_(@_)</c:formatCode>
                <c:ptCount val="12"/>
                <c:pt idx="0">
                  <c:v>386.84500000000003</c:v>
                </c:pt>
                <c:pt idx="1">
                  <c:v>388.30500000000001</c:v>
                </c:pt>
                <c:pt idx="2">
                  <c:v>407.572</c:v>
                </c:pt>
                <c:pt idx="3">
                  <c:v>305.72199999999998</c:v>
                </c:pt>
                <c:pt idx="4">
                  <c:v>384.55099999999999</c:v>
                </c:pt>
                <c:pt idx="5">
                  <c:v>344.40499999999997</c:v>
                </c:pt>
                <c:pt idx="6">
                  <c:v>319.52199999999999</c:v>
                </c:pt>
                <c:pt idx="7">
                  <c:v>316.072</c:v>
                </c:pt>
                <c:pt idx="8">
                  <c:v>316.63099999999997</c:v>
                </c:pt>
                <c:pt idx="9">
                  <c:v>276.416</c:v>
                </c:pt>
                <c:pt idx="10">
                  <c:v>275.29500000000002</c:v>
                </c:pt>
                <c:pt idx="11">
                  <c:v>305.72199999999998</c:v>
                </c:pt>
              </c:numCache>
            </c:numRef>
          </c:val>
        </c:ser>
        <c:ser>
          <c:idx val="1"/>
          <c:order val="1"/>
          <c:tx>
            <c:strRef>
              <c:f>GRAWDLTG!$D$4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GRAWDLTG!$D$5:$D$16</c:f>
              <c:numCache>
                <c:formatCode>_(* #,##0.000_);_(* \(#,##0.000\);_(* "-"??_);_(@_)</c:formatCode>
                <c:ptCount val="12"/>
                <c:pt idx="0">
                  <c:v>375.27</c:v>
                </c:pt>
                <c:pt idx="1">
                  <c:v>381.52699999999999</c:v>
                </c:pt>
                <c:pt idx="2">
                  <c:v>386.63600000000002</c:v>
                </c:pt>
                <c:pt idx="3">
                  <c:v>378.81599999999997</c:v>
                </c:pt>
                <c:pt idx="4">
                  <c:v>375.27</c:v>
                </c:pt>
                <c:pt idx="5">
                  <c:v>325.3</c:v>
                </c:pt>
                <c:pt idx="6">
                  <c:v>265.39100000000002</c:v>
                </c:pt>
                <c:pt idx="7">
                  <c:v>261.27999999999997</c:v>
                </c:pt>
                <c:pt idx="8">
                  <c:v>261.84100000000001</c:v>
                </c:pt>
                <c:pt idx="9">
                  <c:v>238.28200000000001</c:v>
                </c:pt>
                <c:pt idx="10">
                  <c:v>219.642</c:v>
                </c:pt>
                <c:pt idx="11">
                  <c:v>268.04500000000002</c:v>
                </c:pt>
              </c:numCache>
            </c:numRef>
          </c:val>
        </c:ser>
        <c:ser>
          <c:idx val="2"/>
          <c:order val="2"/>
          <c:tx>
            <c:strRef>
              <c:f>GRAWDLTG!$E$4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GRAWDLTG!$E$5:$E$16</c:f>
              <c:numCache>
                <c:formatCode>_(* #,##0.000_);_(* \(#,##0.000\);_(* "-"??_);_(@_)</c:formatCode>
                <c:ptCount val="12"/>
                <c:pt idx="0">
                  <c:v>317.65699999999998</c:v>
                </c:pt>
                <c:pt idx="1">
                  <c:v>344.92700000000002</c:v>
                </c:pt>
                <c:pt idx="2">
                  <c:v>344.61399999999998</c:v>
                </c:pt>
                <c:pt idx="3">
                  <c:v>369.43099999999998</c:v>
                </c:pt>
                <c:pt idx="4">
                  <c:v>356.18799999999999</c:v>
                </c:pt>
                <c:pt idx="5">
                  <c:v>346.28199999999998</c:v>
                </c:pt>
                <c:pt idx="6">
                  <c:v>302.36500000000001</c:v>
                </c:pt>
                <c:pt idx="7">
                  <c:v>298.26299999999998</c:v>
                </c:pt>
                <c:pt idx="8">
                  <c:v>296.399</c:v>
                </c:pt>
                <c:pt idx="9">
                  <c:v>273.68</c:v>
                </c:pt>
                <c:pt idx="10">
                  <c:v>245.39599999999999</c:v>
                </c:pt>
                <c:pt idx="11">
                  <c:v>276.41699999999997</c:v>
                </c:pt>
              </c:numCache>
            </c:numRef>
          </c:val>
        </c:ser>
        <c:ser>
          <c:idx val="3"/>
          <c:order val="3"/>
          <c:tx>
            <c:strRef>
              <c:f>GRAWDLTG!$F$4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GRAWDLTG!$F$5:$F$16</c:f>
              <c:numCache>
                <c:formatCode>_(* #,##0.000_);_(* \(#,##0.000\);_(* "-"??_);_(@_)</c:formatCode>
                <c:ptCount val="12"/>
                <c:pt idx="0">
                  <c:v>280.80799999999999</c:v>
                </c:pt>
                <c:pt idx="1">
                  <c:v>280.43400000000003</c:v>
                </c:pt>
                <c:pt idx="2">
                  <c:v>289.31</c:v>
                </c:pt>
                <c:pt idx="3">
                  <c:v>310.10399999999998</c:v>
                </c:pt>
                <c:pt idx="4">
                  <c:v>306.46499999999997</c:v>
                </c:pt>
                <c:pt idx="5">
                  <c:v>258.197</c:v>
                </c:pt>
                <c:pt idx="6">
                  <c:v>257.262</c:v>
                </c:pt>
                <c:pt idx="7">
                  <c:v>258.851</c:v>
                </c:pt>
                <c:pt idx="8">
                  <c:v>258.75700000000001</c:v>
                </c:pt>
                <c:pt idx="9">
                  <c:v>240.63399999999999</c:v>
                </c:pt>
                <c:pt idx="10">
                  <c:v>261.09300000000002</c:v>
                </c:pt>
                <c:pt idx="11">
                  <c:v>301.33999999999997</c:v>
                </c:pt>
              </c:numCache>
            </c:numRef>
          </c:val>
        </c:ser>
        <c:ser>
          <c:idx val="4"/>
          <c:order val="4"/>
          <c:tx>
            <c:strRef>
              <c:f>GRAWDLTG!$G$4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GRAWDLTG!$G$5:$G$16</c:f>
              <c:numCache>
                <c:formatCode>_(* #,##0.000_);_(* \(#,##0.000\);_(* "-"??_);_(@_)</c:formatCode>
                <c:ptCount val="12"/>
                <c:pt idx="0">
                  <c:v>322.226</c:v>
                </c:pt>
                <c:pt idx="1">
                  <c:v>317</c:v>
                </c:pt>
                <c:pt idx="2">
                  <c:v>379.85899999999998</c:v>
                </c:pt>
                <c:pt idx="3">
                  <c:v>408.75</c:v>
                </c:pt>
                <c:pt idx="4">
                  <c:v>361.923</c:v>
                </c:pt>
                <c:pt idx="5">
                  <c:v>299.84800000000001</c:v>
                </c:pt>
                <c:pt idx="6">
                  <c:v>237.15</c:v>
                </c:pt>
                <c:pt idx="7">
                  <c:v>223.47399999999999</c:v>
                </c:pt>
                <c:pt idx="8">
                  <c:v>222.864</c:v>
                </c:pt>
                <c:pt idx="9">
                  <c:v>220.251</c:v>
                </c:pt>
              </c:numCache>
            </c:numRef>
          </c:val>
        </c:ser>
        <c:marker val="1"/>
        <c:axId val="57467648"/>
        <c:axId val="57469184"/>
      </c:lineChart>
      <c:catAx>
        <c:axId val="574676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469184"/>
        <c:crossesAt val="0"/>
        <c:lblAlgn val="ctr"/>
        <c:lblOffset val="100"/>
        <c:tickMarkSkip val="1"/>
      </c:catAx>
      <c:valAx>
        <c:axId val="57469184"/>
        <c:scaling>
          <c:orientation val="minMax"/>
          <c:min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4676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Grafik Volume Waduk Sempor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GRASPOR!$C$4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GRASPOR!$C$5:$C$16</c:f>
              <c:numCache>
                <c:formatCode>_(* #,##0.000_);_(* \(#,##0.000\);_(* "-"??_);_(@_)</c:formatCode>
                <c:ptCount val="12"/>
                <c:pt idx="0">
                  <c:v>36.784999999999997</c:v>
                </c:pt>
                <c:pt idx="1">
                  <c:v>38.082000000000001</c:v>
                </c:pt>
                <c:pt idx="2">
                  <c:v>38.478999999999999</c:v>
                </c:pt>
                <c:pt idx="3">
                  <c:v>31.873999999999999</c:v>
                </c:pt>
                <c:pt idx="4">
                  <c:v>31.373999999999999</c:v>
                </c:pt>
                <c:pt idx="5">
                  <c:v>22.757999999999999</c:v>
                </c:pt>
                <c:pt idx="6">
                  <c:v>21.92</c:v>
                </c:pt>
                <c:pt idx="7">
                  <c:v>21</c:v>
                </c:pt>
                <c:pt idx="8">
                  <c:v>20.684000000000001</c:v>
                </c:pt>
                <c:pt idx="9">
                  <c:v>14.063000000000001</c:v>
                </c:pt>
                <c:pt idx="10">
                  <c:v>24.367999999999999</c:v>
                </c:pt>
                <c:pt idx="11">
                  <c:v>31.873999999999999</c:v>
                </c:pt>
              </c:numCache>
            </c:numRef>
          </c:val>
        </c:ser>
        <c:ser>
          <c:idx val="1"/>
          <c:order val="1"/>
          <c:tx>
            <c:strRef>
              <c:f>GRASPOR!$D$4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GRASPOR!$D$5:$D$16</c:f>
              <c:numCache>
                <c:formatCode>_(* #,##0.000_);_(* \(#,##0.000\);_(* "-"??_);_(@_)</c:formatCode>
                <c:ptCount val="12"/>
                <c:pt idx="0">
                  <c:v>36.750999999999998</c:v>
                </c:pt>
                <c:pt idx="1">
                  <c:v>37.896999999999998</c:v>
                </c:pt>
                <c:pt idx="2">
                  <c:v>35.927999999999997</c:v>
                </c:pt>
                <c:pt idx="3">
                  <c:v>27.501000000000001</c:v>
                </c:pt>
                <c:pt idx="4">
                  <c:v>28.02</c:v>
                </c:pt>
                <c:pt idx="5">
                  <c:v>18.68</c:v>
                </c:pt>
                <c:pt idx="6">
                  <c:v>12.173999999999999</c:v>
                </c:pt>
                <c:pt idx="7">
                  <c:v>11.875999999999999</c:v>
                </c:pt>
                <c:pt idx="8">
                  <c:v>11.587999999999999</c:v>
                </c:pt>
                <c:pt idx="9">
                  <c:v>14.84</c:v>
                </c:pt>
                <c:pt idx="10">
                  <c:v>18.68</c:v>
                </c:pt>
                <c:pt idx="11">
                  <c:v>38.036000000000001</c:v>
                </c:pt>
              </c:numCache>
            </c:numRef>
          </c:val>
        </c:ser>
        <c:ser>
          <c:idx val="2"/>
          <c:order val="2"/>
          <c:tx>
            <c:strRef>
              <c:f>GRASPOR!$E$4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GRASPOR!$E$5:$E$16</c:f>
              <c:numCache>
                <c:formatCode>_(* #,##0.000_);_(* \(#,##0.000\);_(* "-"??_);_(@_)</c:formatCode>
                <c:ptCount val="12"/>
                <c:pt idx="0">
                  <c:v>38.158999999999999</c:v>
                </c:pt>
                <c:pt idx="1">
                  <c:v>34.423999999999999</c:v>
                </c:pt>
                <c:pt idx="2">
                  <c:v>33.235999999999997</c:v>
                </c:pt>
                <c:pt idx="3">
                  <c:v>32.987000000000002</c:v>
                </c:pt>
                <c:pt idx="4">
                  <c:v>27.655000000000001</c:v>
                </c:pt>
                <c:pt idx="5">
                  <c:v>32.578000000000003</c:v>
                </c:pt>
                <c:pt idx="6">
                  <c:v>35.573</c:v>
                </c:pt>
                <c:pt idx="7">
                  <c:v>35.213999999999999</c:v>
                </c:pt>
                <c:pt idx="8">
                  <c:v>33.070999999999998</c:v>
                </c:pt>
                <c:pt idx="9">
                  <c:v>31.713999999999999</c:v>
                </c:pt>
                <c:pt idx="10">
                  <c:v>29.584</c:v>
                </c:pt>
                <c:pt idx="11">
                  <c:v>29.584</c:v>
                </c:pt>
              </c:numCache>
            </c:numRef>
          </c:val>
        </c:ser>
        <c:ser>
          <c:idx val="3"/>
          <c:order val="3"/>
          <c:tx>
            <c:strRef>
              <c:f>GRASPOR!$F$4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GRASPOR!$F$5:$F$16</c:f>
              <c:numCache>
                <c:formatCode>_(* #,##0.000_);_(* \(#,##0.000\);_(* "-"??_);_(@_)</c:formatCode>
                <c:ptCount val="12"/>
                <c:pt idx="0">
                  <c:v>29.73</c:v>
                </c:pt>
                <c:pt idx="1">
                  <c:v>28.811</c:v>
                </c:pt>
                <c:pt idx="2">
                  <c:v>26.253</c:v>
                </c:pt>
                <c:pt idx="3">
                  <c:v>27.809000000000001</c:v>
                </c:pt>
                <c:pt idx="4">
                  <c:v>25.003</c:v>
                </c:pt>
                <c:pt idx="5">
                  <c:v>19.401</c:v>
                </c:pt>
                <c:pt idx="6">
                  <c:v>16.882000000000001</c:v>
                </c:pt>
                <c:pt idx="7">
                  <c:v>17.323</c:v>
                </c:pt>
                <c:pt idx="8">
                  <c:v>16.841000000000001</c:v>
                </c:pt>
                <c:pt idx="9">
                  <c:v>20.619</c:v>
                </c:pt>
                <c:pt idx="10">
                  <c:v>30.210999999999999</c:v>
                </c:pt>
                <c:pt idx="11">
                  <c:v>36.965000000000003</c:v>
                </c:pt>
              </c:numCache>
            </c:numRef>
          </c:val>
        </c:ser>
        <c:ser>
          <c:idx val="4"/>
          <c:order val="4"/>
          <c:tx>
            <c:strRef>
              <c:f>GRASPOR!$G$4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GRASPOR!$G$5:$G$16</c:f>
              <c:numCache>
                <c:formatCode>_(* #,##0.000_);_(* \(#,##0.000\);_(* "-"??_);_(@_)</c:formatCode>
                <c:ptCount val="12"/>
                <c:pt idx="0">
                  <c:v>33.709000000000003</c:v>
                </c:pt>
                <c:pt idx="1">
                  <c:v>31.7</c:v>
                </c:pt>
                <c:pt idx="2">
                  <c:v>38.134999999999998</c:v>
                </c:pt>
                <c:pt idx="3">
                  <c:v>37.720999999999997</c:v>
                </c:pt>
                <c:pt idx="4">
                  <c:v>29.332999999999998</c:v>
                </c:pt>
                <c:pt idx="5">
                  <c:v>18.783999999999999</c:v>
                </c:pt>
                <c:pt idx="6">
                  <c:v>9.6319999999999997</c:v>
                </c:pt>
                <c:pt idx="7">
                  <c:v>7.7830000000000004</c:v>
                </c:pt>
                <c:pt idx="8">
                  <c:v>7.327</c:v>
                </c:pt>
                <c:pt idx="9">
                  <c:v>6.9930000000000003</c:v>
                </c:pt>
              </c:numCache>
            </c:numRef>
          </c:val>
        </c:ser>
        <c:marker val="1"/>
        <c:axId val="57515008"/>
        <c:axId val="57524992"/>
      </c:lineChart>
      <c:catAx>
        <c:axId val="5751500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57524992"/>
        <c:crosses val="autoZero"/>
        <c:lblAlgn val="ctr"/>
        <c:lblOffset val="100"/>
        <c:tickLblSkip val="1"/>
        <c:tickMarkSkip val="1"/>
      </c:catAx>
      <c:valAx>
        <c:axId val="5752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51500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8100">
          <a:solidFill>
            <a:srgbClr val="CCCC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Grafik Volume Waduk  Sudirman 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GDIRMAN!$C$5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GDIRMAN!$C$6:$C$17</c:f>
              <c:numCache>
                <c:formatCode>_(* #,##0.000_);_(* \(#,##0.000\);_(* "-"??_);_(@_)</c:formatCode>
                <c:ptCount val="12"/>
                <c:pt idx="0">
                  <c:v>20.74</c:v>
                </c:pt>
                <c:pt idx="1">
                  <c:v>13.93</c:v>
                </c:pt>
                <c:pt idx="2">
                  <c:v>19.43</c:v>
                </c:pt>
                <c:pt idx="3">
                  <c:v>28.03</c:v>
                </c:pt>
                <c:pt idx="4">
                  <c:v>23.29</c:v>
                </c:pt>
                <c:pt idx="5">
                  <c:v>13.55</c:v>
                </c:pt>
                <c:pt idx="6">
                  <c:v>30</c:v>
                </c:pt>
                <c:pt idx="7">
                  <c:v>27.95</c:v>
                </c:pt>
                <c:pt idx="8">
                  <c:v>29.45</c:v>
                </c:pt>
                <c:pt idx="9">
                  <c:v>29.05</c:v>
                </c:pt>
                <c:pt idx="10">
                  <c:v>22.65</c:v>
                </c:pt>
                <c:pt idx="11">
                  <c:v>24.5</c:v>
                </c:pt>
              </c:numCache>
            </c:numRef>
          </c:val>
        </c:ser>
        <c:ser>
          <c:idx val="1"/>
          <c:order val="1"/>
          <c:tx>
            <c:strRef>
              <c:f>GDIRMAN!$D$5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GDIRMAN!$D$6:$D$17</c:f>
              <c:numCache>
                <c:formatCode>_(* #,##0.000_);_(* \(#,##0.000\);_(* "-"??_);_(@_)</c:formatCode>
                <c:ptCount val="12"/>
                <c:pt idx="0">
                  <c:v>16.97</c:v>
                </c:pt>
                <c:pt idx="1">
                  <c:v>19.399999999999999</c:v>
                </c:pt>
                <c:pt idx="2">
                  <c:v>13.01</c:v>
                </c:pt>
                <c:pt idx="3">
                  <c:v>17.420000000000002</c:v>
                </c:pt>
                <c:pt idx="4">
                  <c:v>18.600000000000001</c:v>
                </c:pt>
                <c:pt idx="5">
                  <c:v>13.09</c:v>
                </c:pt>
                <c:pt idx="6">
                  <c:v>27.16</c:v>
                </c:pt>
                <c:pt idx="7">
                  <c:v>21.03</c:v>
                </c:pt>
                <c:pt idx="8">
                  <c:v>19.66</c:v>
                </c:pt>
                <c:pt idx="9">
                  <c:v>16.36</c:v>
                </c:pt>
                <c:pt idx="10">
                  <c:v>19.91</c:v>
                </c:pt>
                <c:pt idx="11">
                  <c:v>15.88</c:v>
                </c:pt>
              </c:numCache>
            </c:numRef>
          </c:val>
        </c:ser>
        <c:ser>
          <c:idx val="2"/>
          <c:order val="2"/>
          <c:tx>
            <c:strRef>
              <c:f>GDIRMAN!$E$5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GDIRMAN!$E$6:$E$17</c:f>
              <c:numCache>
                <c:formatCode>_(* #,##0.000_);_(* \(#,##0.000\);_(* "-"??_);_(@_)</c:formatCode>
                <c:ptCount val="12"/>
                <c:pt idx="0">
                  <c:v>19.86</c:v>
                </c:pt>
                <c:pt idx="1">
                  <c:v>13.22</c:v>
                </c:pt>
                <c:pt idx="2">
                  <c:v>12.61</c:v>
                </c:pt>
                <c:pt idx="3">
                  <c:v>11.44</c:v>
                </c:pt>
                <c:pt idx="4">
                  <c:v>22.67</c:v>
                </c:pt>
                <c:pt idx="5">
                  <c:v>15.58</c:v>
                </c:pt>
                <c:pt idx="6">
                  <c:v>23.06</c:v>
                </c:pt>
                <c:pt idx="7">
                  <c:v>21.6</c:v>
                </c:pt>
                <c:pt idx="8">
                  <c:v>16.739999999999998</c:v>
                </c:pt>
                <c:pt idx="9">
                  <c:v>17.63</c:v>
                </c:pt>
                <c:pt idx="10">
                  <c:v>12.47</c:v>
                </c:pt>
                <c:pt idx="11">
                  <c:v>18.350000000000001</c:v>
                </c:pt>
              </c:numCache>
            </c:numRef>
          </c:val>
        </c:ser>
        <c:ser>
          <c:idx val="3"/>
          <c:order val="3"/>
          <c:tx>
            <c:strRef>
              <c:f>GDIRMAN!$F$5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GDIRMAN!$F$6:$F$17</c:f>
              <c:numCache>
                <c:formatCode>_(* #,##0.000_);_(* \(#,##0.000\);_(* "-"??_);_(@_)</c:formatCode>
                <c:ptCount val="12"/>
                <c:pt idx="0">
                  <c:v>11.94</c:v>
                </c:pt>
                <c:pt idx="1">
                  <c:v>13.22</c:v>
                </c:pt>
                <c:pt idx="2">
                  <c:v>19.7</c:v>
                </c:pt>
                <c:pt idx="3">
                  <c:v>23.64</c:v>
                </c:pt>
                <c:pt idx="4">
                  <c:v>27.92</c:v>
                </c:pt>
                <c:pt idx="5">
                  <c:v>20.83</c:v>
                </c:pt>
                <c:pt idx="6">
                  <c:v>21.51</c:v>
                </c:pt>
                <c:pt idx="7">
                  <c:v>13.67</c:v>
                </c:pt>
                <c:pt idx="8">
                  <c:v>9.57</c:v>
                </c:pt>
                <c:pt idx="9">
                  <c:v>13.15</c:v>
                </c:pt>
                <c:pt idx="10">
                  <c:v>22.49</c:v>
                </c:pt>
                <c:pt idx="11">
                  <c:v>20.83</c:v>
                </c:pt>
              </c:numCache>
            </c:numRef>
          </c:val>
        </c:ser>
        <c:ser>
          <c:idx val="4"/>
          <c:order val="4"/>
          <c:tx>
            <c:strRef>
              <c:f>GDIRMAN!$G$5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GDIRMAN!$G$6:$G$17</c:f>
              <c:numCache>
                <c:formatCode>_(* #,##0.000_);_(* \(#,##0.000\);_(* "-"??_);_(@_)</c:formatCode>
                <c:ptCount val="12"/>
                <c:pt idx="0">
                  <c:v>21.72</c:v>
                </c:pt>
                <c:pt idx="1">
                  <c:v>15.3</c:v>
                </c:pt>
                <c:pt idx="2">
                  <c:v>20.84</c:v>
                </c:pt>
                <c:pt idx="3">
                  <c:v>16.420000000000002</c:v>
                </c:pt>
                <c:pt idx="4">
                  <c:v>20.84</c:v>
                </c:pt>
                <c:pt idx="5">
                  <c:v>27.26</c:v>
                </c:pt>
                <c:pt idx="6">
                  <c:v>24.16</c:v>
                </c:pt>
                <c:pt idx="7">
                  <c:v>24.16</c:v>
                </c:pt>
                <c:pt idx="8">
                  <c:v>12.23</c:v>
                </c:pt>
                <c:pt idx="9">
                  <c:v>14.78</c:v>
                </c:pt>
              </c:numCache>
            </c:numRef>
          </c:val>
        </c:ser>
        <c:marker val="1"/>
        <c:axId val="57697792"/>
        <c:axId val="57699328"/>
      </c:lineChart>
      <c:catAx>
        <c:axId val="57697792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57699328"/>
        <c:crosses val="autoZero"/>
        <c:lblAlgn val="ctr"/>
        <c:lblOffset val="100"/>
        <c:tickLblSkip val="1"/>
        <c:tickMarkSkip val="1"/>
      </c:catAx>
      <c:valAx>
        <c:axId val="57699328"/>
        <c:scaling>
          <c:orientation val="minMax"/>
          <c:max val="35"/>
        </c:scaling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69779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GRAFIK VOLUME HARIAN WADUK SE JAWA TENGAH TAHUN 2015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(JUTA m</a:t>
            </a:r>
            <a:r>
              <a:rPr lang="en-US" baseline="0">
                <a:latin typeface="Calibri"/>
              </a:rPr>
              <a:t>³)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UTAMA!$M$39</c:f>
              <c:strCache>
                <c:ptCount val="1"/>
                <c:pt idx="0">
                  <c:v>Maximum</c:v>
                </c:pt>
              </c:strCache>
            </c:strRef>
          </c:tx>
          <c:spPr>
            <a:ln w="22225"/>
          </c:spPr>
          <c:cat>
            <c:strRef>
              <c:f>UTAMA!$N$5:$Y$6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UTAMA!$N$39:$Y$39</c:f>
              <c:numCache>
                <c:formatCode>_(* #,##0.00_);_(* \(#,##0.00\);_(* "-"??_);_(@_)</c:formatCode>
                <c:ptCount val="12"/>
                <c:pt idx="0">
                  <c:v>1287.5</c:v>
                </c:pt>
                <c:pt idx="1">
                  <c:v>1486.52</c:v>
                </c:pt>
                <c:pt idx="2">
                  <c:v>1612.5889999999999</c:v>
                </c:pt>
                <c:pt idx="3">
                  <c:v>1747</c:v>
                </c:pt>
                <c:pt idx="4">
                  <c:v>1741.6</c:v>
                </c:pt>
                <c:pt idx="5">
                  <c:v>1529</c:v>
                </c:pt>
                <c:pt idx="6">
                  <c:v>1337.96</c:v>
                </c:pt>
                <c:pt idx="7">
                  <c:v>1146</c:v>
                </c:pt>
                <c:pt idx="8">
                  <c:v>1037.1899999999998</c:v>
                </c:pt>
                <c:pt idx="9">
                  <c:v>732.24092199999996</c:v>
                </c:pt>
              </c:numCache>
            </c:numRef>
          </c:val>
        </c:ser>
        <c:ser>
          <c:idx val="1"/>
          <c:order val="1"/>
          <c:tx>
            <c:strRef>
              <c:f>UTAMA!$M$40</c:f>
              <c:strCache>
                <c:ptCount val="1"/>
                <c:pt idx="0">
                  <c:v>Rerata bulanan</c:v>
                </c:pt>
              </c:strCache>
            </c:strRef>
          </c:tx>
          <c:spPr>
            <a:ln w="22225"/>
          </c:spPr>
          <c:val>
            <c:numRef>
              <c:f>UTAMA!$N$40:$Y$40</c:f>
              <c:numCache>
                <c:formatCode>_(* #,##0.00_);_(* \(#,##0.00\);_(* "-"??_);_(@_)</c:formatCode>
                <c:ptCount val="12"/>
                <c:pt idx="0">
                  <c:v>1131.9385806451614</c:v>
                </c:pt>
                <c:pt idx="1">
                  <c:v>1427.7358928571432</c:v>
                </c:pt>
                <c:pt idx="2">
                  <c:v>1539.6858387096775</c:v>
                </c:pt>
                <c:pt idx="3">
                  <c:v>1674.2511000000002</c:v>
                </c:pt>
                <c:pt idx="4">
                  <c:v>1648.2596774193548</c:v>
                </c:pt>
                <c:pt idx="5">
                  <c:v>1438.1103333333335</c:v>
                </c:pt>
                <c:pt idx="6">
                  <c:v>1240.9435483870968</c:v>
                </c:pt>
                <c:pt idx="7">
                  <c:v>1077.8064516129032</c:v>
                </c:pt>
                <c:pt idx="8">
                  <c:v>884.4764414</c:v>
                </c:pt>
                <c:pt idx="9">
                  <c:v>662.44876173684202</c:v>
                </c:pt>
              </c:numCache>
            </c:numRef>
          </c:val>
        </c:ser>
        <c:ser>
          <c:idx val="2"/>
          <c:order val="2"/>
          <c:tx>
            <c:strRef>
              <c:f>UTAMA!$M$41</c:f>
              <c:strCache>
                <c:ptCount val="1"/>
                <c:pt idx="0">
                  <c:v>Minimum</c:v>
                </c:pt>
              </c:strCache>
            </c:strRef>
          </c:tx>
          <c:spPr>
            <a:ln w="22225"/>
          </c:spPr>
          <c:val>
            <c:numRef>
              <c:f>UTAMA!$N$41:$Y$41</c:f>
              <c:numCache>
                <c:formatCode>_(* #,##0.00_);_(* \(#,##0.00\);_(* "-"??_);_(@_)</c:formatCode>
                <c:ptCount val="12"/>
                <c:pt idx="0">
                  <c:v>1029</c:v>
                </c:pt>
                <c:pt idx="1">
                  <c:v>1334.35</c:v>
                </c:pt>
                <c:pt idx="2">
                  <c:v>1445.79</c:v>
                </c:pt>
                <c:pt idx="3">
                  <c:v>1616</c:v>
                </c:pt>
                <c:pt idx="4">
                  <c:v>1534</c:v>
                </c:pt>
                <c:pt idx="5">
                  <c:v>1343.9</c:v>
                </c:pt>
                <c:pt idx="6">
                  <c:v>1150</c:v>
                </c:pt>
                <c:pt idx="7">
                  <c:v>1014</c:v>
                </c:pt>
                <c:pt idx="8">
                  <c:v>741.66972699999997</c:v>
                </c:pt>
                <c:pt idx="9">
                  <c:v>593.75</c:v>
                </c:pt>
              </c:numCache>
            </c:numRef>
          </c:val>
        </c:ser>
        <c:marker val="1"/>
        <c:axId val="57918592"/>
        <c:axId val="57920128"/>
      </c:lineChart>
      <c:catAx>
        <c:axId val="57918592"/>
        <c:scaling>
          <c:orientation val="minMax"/>
        </c:scaling>
        <c:axPos val="b"/>
        <c:majorTickMark val="none"/>
        <c:tickLblPos val="nextTo"/>
        <c:crossAx val="57920128"/>
        <c:crosses val="autoZero"/>
        <c:auto val="1"/>
        <c:lblAlgn val="ctr"/>
        <c:lblOffset val="100"/>
      </c:catAx>
      <c:valAx>
        <c:axId val="57920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DEBIT (m</a:t>
                </a:r>
                <a:r>
                  <a:rPr lang="en-US">
                    <a:latin typeface="Calibri"/>
                  </a:rPr>
                  <a:t>³/dt)</a:t>
                </a:r>
                <a:endParaRPr lang="en-US"/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57918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 w="25400">
      <a:solidFill>
        <a:schemeClr val="tx1"/>
      </a:solidFill>
    </a:ln>
  </c:spPr>
  <c:printSettings>
    <c:headerFooter/>
    <c:pageMargins b="0.74803149606299224" l="0.70866141732283483" r="0.70866141732283483" t="0.74803149606299224" header="0.31496062992125995" footer="0.3149606299212599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3949591279535944"/>
          <c:y val="0.19133574007220241"/>
          <c:w val="0.74285775247657615"/>
          <c:h val="0.70216606498189948"/>
        </c:manualLayout>
      </c:layout>
      <c:barChart>
        <c:barDir val="col"/>
        <c:grouping val="clustered"/>
        <c:ser>
          <c:idx val="1"/>
          <c:order val="0"/>
          <c:tx>
            <c:v>Volume Rencana</c:v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1'!$G$9:$G$16</c:f>
              <c:numCache>
                <c:formatCode>_(* #,##0.000_);_(* \(#,##0.000\);_(* "-"??_);_(@_)</c:formatCode>
                <c:ptCount val="8"/>
                <c:pt idx="0">
                  <c:v>2.5830000000000002</c:v>
                </c:pt>
                <c:pt idx="1">
                  <c:v>5.6390000000000002</c:v>
                </c:pt>
                <c:pt idx="2">
                  <c:v>14.96</c:v>
                </c:pt>
                <c:pt idx="3">
                  <c:v>281.37</c:v>
                </c:pt>
                <c:pt idx="4">
                  <c:v>64.974000000000004</c:v>
                </c:pt>
                <c:pt idx="5">
                  <c:v>4.0830000000000002</c:v>
                </c:pt>
                <c:pt idx="6">
                  <c:v>167.76599999999999</c:v>
                </c:pt>
                <c:pt idx="7">
                  <c:v>17.09</c:v>
                </c:pt>
              </c:numCache>
            </c:numRef>
          </c:val>
        </c:ser>
        <c:ser>
          <c:idx val="0"/>
          <c:order val="1"/>
          <c:tx>
            <c:v>Volume Realisasi</c:v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0.81200000000000006</c:v>
                </c:pt>
                <c:pt idx="1">
                  <c:v>3.2029999999999998</c:v>
                </c:pt>
                <c:pt idx="2">
                  <c:v>13.72</c:v>
                </c:pt>
                <c:pt idx="3">
                  <c:v>251.72200000000001</c:v>
                </c:pt>
                <c:pt idx="4">
                  <c:v>80.106999999999999</c:v>
                </c:pt>
                <c:pt idx="5">
                  <c:v>6.9930000000000003</c:v>
                </c:pt>
                <c:pt idx="6">
                  <c:v>220.251</c:v>
                </c:pt>
                <c:pt idx="7">
                  <c:v>14.78</c:v>
                </c:pt>
              </c:numCache>
            </c:numRef>
          </c:val>
        </c:ser>
        <c:axId val="58041856"/>
        <c:axId val="58043776"/>
      </c:barChart>
      <c:lineChart>
        <c:grouping val="standard"/>
        <c:ser>
          <c:idx val="2"/>
          <c:order val="2"/>
          <c:tx>
            <c:v>Elevasi Rencana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48.16</c:v>
                </c:pt>
                <c:pt idx="1">
                  <c:v>67.099999999999994</c:v>
                </c:pt>
                <c:pt idx="2">
                  <c:v>461.38</c:v>
                </c:pt>
                <c:pt idx="3">
                  <c:v>79.7</c:v>
                </c:pt>
                <c:pt idx="4">
                  <c:v>127.3</c:v>
                </c:pt>
                <c:pt idx="5">
                  <c:v>50.3</c:v>
                </c:pt>
                <c:pt idx="6">
                  <c:v>161</c:v>
                </c:pt>
                <c:pt idx="7">
                  <c:v>229.14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48.16</c:v>
                </c:pt>
                <c:pt idx="1">
                  <c:v>67.099999999999994</c:v>
                </c:pt>
                <c:pt idx="2">
                  <c:v>461.38</c:v>
                </c:pt>
                <c:pt idx="3">
                  <c:v>79.7</c:v>
                </c:pt>
                <c:pt idx="4">
                  <c:v>127.3</c:v>
                </c:pt>
                <c:pt idx="5">
                  <c:v>50.3</c:v>
                </c:pt>
                <c:pt idx="6">
                  <c:v>161</c:v>
                </c:pt>
                <c:pt idx="7">
                  <c:v>229.14</c:v>
                </c:pt>
              </c:numCache>
            </c:numRef>
          </c:val>
        </c:ser>
        <c:ser>
          <c:idx val="3"/>
          <c:order val="3"/>
          <c:tx>
            <c:v>Elevasi Realisasi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47.16</c:v>
                </c:pt>
                <c:pt idx="1">
                  <c:v>65.569999999999993</c:v>
                </c:pt>
                <c:pt idx="2">
                  <c:v>461.28</c:v>
                </c:pt>
                <c:pt idx="3">
                  <c:v>78.61</c:v>
                </c:pt>
                <c:pt idx="4">
                  <c:v>128.05000000000001</c:v>
                </c:pt>
                <c:pt idx="5">
                  <c:v>53.12</c:v>
                </c:pt>
                <c:pt idx="6">
                  <c:v>167.35</c:v>
                </c:pt>
                <c:pt idx="7">
                  <c:v>228.75</c:v>
                </c:pt>
              </c:numCache>
            </c:numRef>
          </c:cat>
          <c:val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47.16</c:v>
                </c:pt>
                <c:pt idx="1">
                  <c:v>65.569999999999993</c:v>
                </c:pt>
                <c:pt idx="2">
                  <c:v>461.28</c:v>
                </c:pt>
                <c:pt idx="3">
                  <c:v>78.61</c:v>
                </c:pt>
                <c:pt idx="4">
                  <c:v>128.05000000000001</c:v>
                </c:pt>
                <c:pt idx="5">
                  <c:v>53.12</c:v>
                </c:pt>
                <c:pt idx="6">
                  <c:v>167.35</c:v>
                </c:pt>
                <c:pt idx="7">
                  <c:v>228.75</c:v>
                </c:pt>
              </c:numCache>
            </c:numRef>
          </c:val>
        </c:ser>
        <c:marker val="1"/>
        <c:axId val="58058240"/>
        <c:axId val="58060160"/>
      </c:lineChart>
      <c:catAx>
        <c:axId val="58041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43776"/>
        <c:crossesAt val="10"/>
        <c:lblAlgn val="ctr"/>
        <c:lblOffset val="100"/>
        <c:tickLblSkip val="1"/>
        <c:tickMarkSkip val="1"/>
      </c:catAx>
      <c:valAx>
        <c:axId val="58043776"/>
        <c:scaling>
          <c:orientation val="minMax"/>
          <c:max val="70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0323521964051668E-3"/>
              <c:y val="0.45683447511302333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41856"/>
        <c:crosses val="autoZero"/>
        <c:crossBetween val="between"/>
        <c:majorUnit val="50"/>
      </c:valAx>
      <c:catAx>
        <c:axId val="58058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4842941722636964"/>
              <c:y val="5.0959379175076015E-2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crossAx val="58060160"/>
        <c:crosses val="autoZero"/>
        <c:lblAlgn val="ctr"/>
        <c:lblOffset val="100"/>
      </c:catAx>
      <c:valAx>
        <c:axId val="58060160"/>
        <c:scaling>
          <c:orientation val="minMax"/>
          <c:max val="50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264882854428912"/>
              <c:y val="0.47302159432238688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58240"/>
        <c:crosses val="max"/>
        <c:crossBetween val="between"/>
        <c:majorUnit val="2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1.7355793772332824E-2"/>
          <c:y val="3.1889290012035616E-2"/>
          <c:w val="0.96988259315977565"/>
          <c:h val="8.1829121540312827E-2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1465" t="0.56000000000000005" header="0.5" footer="0.5"/>
    <c:pageSetup paperSize="5" orientation="landscape" horizont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4400000000000004"/>
          <c:y val="0.18945312500000044"/>
          <c:w val="0.82742857142860005"/>
          <c:h val="0.6757812500000957"/>
        </c:manualLayout>
      </c:layout>
      <c:barChart>
        <c:barDir val="col"/>
        <c:grouping val="clustered"/>
        <c:ser>
          <c:idx val="0"/>
          <c:order val="1"/>
          <c:tx>
            <c:v>Volume Rencana</c:v>
          </c:tx>
          <c:spPr>
            <a:pattFill prst="dkUpDiag">
              <a:fgClr>
                <a:srgbClr val="FF6600"/>
              </a:fgClr>
              <a:bgClr>
                <a:srgbClr val="FFFFFF"/>
              </a:bgClr>
            </a:pattFill>
            <a:ln w="381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2'!$G$9:$G$38</c:f>
              <c:numCache>
                <c:formatCode>_(* #,##0.000_);_(* \(#,##0.000\);_(* "-"??_);_(@_)</c:formatCode>
                <c:ptCount val="30"/>
                <c:pt idx="0">
                  <c:v>2.4649999999999999</c:v>
                </c:pt>
                <c:pt idx="1">
                  <c:v>1.218</c:v>
                </c:pt>
                <c:pt idx="2">
                  <c:v>0.65700000000000003</c:v>
                </c:pt>
                <c:pt idx="3">
                  <c:v>0.22800000000000001</c:v>
                </c:pt>
                <c:pt idx="4">
                  <c:v>0.35699999999999998</c:v>
                </c:pt>
                <c:pt idx="5">
                  <c:v>2.1640000000000001</c:v>
                </c:pt>
                <c:pt idx="6">
                  <c:v>0.90600000000000003</c:v>
                </c:pt>
                <c:pt idx="7">
                  <c:v>0.18</c:v>
                </c:pt>
                <c:pt idx="8">
                  <c:v>8.4000000000000005E-2</c:v>
                </c:pt>
                <c:pt idx="9">
                  <c:v>4.9000000000000002E-2</c:v>
                </c:pt>
                <c:pt idx="10">
                  <c:v>8.9999999999999993E-3</c:v>
                </c:pt>
                <c:pt idx="11">
                  <c:v>0.54500000000000004</c:v>
                </c:pt>
                <c:pt idx="12">
                  <c:v>7.0999999999999994E-2</c:v>
                </c:pt>
                <c:pt idx="13">
                  <c:v>0.105</c:v>
                </c:pt>
                <c:pt idx="14">
                  <c:v>0.41899999999999998</c:v>
                </c:pt>
                <c:pt idx="15">
                  <c:v>7.3999999999999996E-2</c:v>
                </c:pt>
                <c:pt idx="16">
                  <c:v>0.28000000000000003</c:v>
                </c:pt>
                <c:pt idx="17">
                  <c:v>0.187</c:v>
                </c:pt>
                <c:pt idx="18">
                  <c:v>0.503</c:v>
                </c:pt>
                <c:pt idx="19">
                  <c:v>0.39800000000000002</c:v>
                </c:pt>
                <c:pt idx="20">
                  <c:v>0.114</c:v>
                </c:pt>
                <c:pt idx="21">
                  <c:v>2.9000000000000001E-2</c:v>
                </c:pt>
                <c:pt idx="22">
                  <c:v>7.3999999999999996E-2</c:v>
                </c:pt>
                <c:pt idx="23">
                  <c:v>0.17</c:v>
                </c:pt>
                <c:pt idx="24">
                  <c:v>3.2000000000000001E-2</c:v>
                </c:pt>
                <c:pt idx="25">
                  <c:v>5.1999999999999998E-2</c:v>
                </c:pt>
                <c:pt idx="26">
                  <c:v>1.7649999999999999</c:v>
                </c:pt>
                <c:pt idx="27">
                  <c:v>0.44600000000000001</c:v>
                </c:pt>
                <c:pt idx="28">
                  <c:v>0.59499999999999997</c:v>
                </c:pt>
                <c:pt idx="29">
                  <c:v>0.311</c:v>
                </c:pt>
              </c:numCache>
            </c:numRef>
          </c:val>
        </c:ser>
        <c:axId val="58095872"/>
        <c:axId val="58126336"/>
      </c:barChart>
      <c:lineChart>
        <c:grouping val="standard"/>
        <c:ser>
          <c:idx val="1"/>
          <c:order val="0"/>
          <c:tx>
            <c:v>Volume Realisasi</c:v>
          </c:tx>
          <c:spPr>
            <a:ln w="38100">
              <a:pattFill prst="pct50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2'!$H$9:$H$38</c:f>
              <c:numCache>
                <c:formatCode>_(* #,##0.000_);_(* \(#,##0.000\);_(* "-"??_);_(@_)</c:formatCode>
                <c:ptCount val="30"/>
                <c:pt idx="0">
                  <c:v>4.282</c:v>
                </c:pt>
                <c:pt idx="1">
                  <c:v>0.69499999999999995</c:v>
                </c:pt>
                <c:pt idx="2">
                  <c:v>0</c:v>
                </c:pt>
                <c:pt idx="3">
                  <c:v>0</c:v>
                </c:pt>
                <c:pt idx="4">
                  <c:v>0.877</c:v>
                </c:pt>
                <c:pt idx="5">
                  <c:v>0.94199999999999995</c:v>
                </c:pt>
                <c:pt idx="6">
                  <c:v>0.89600000000000002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0.59299999999999997</c:v>
                </c:pt>
                <c:pt idx="12">
                  <c:v>0</c:v>
                </c:pt>
                <c:pt idx="13">
                  <c:v>4.2000000000000003E-2</c:v>
                </c:pt>
                <c:pt idx="14">
                  <c:v>0.48099999999999998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7.5999999999999998E-2</c:v>
                </c:pt>
                <c:pt idx="19">
                  <c:v>0.13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1.8149999999999999</c:v>
                </c:pt>
                <c:pt idx="27">
                  <c:v>0</c:v>
                </c:pt>
                <c:pt idx="28">
                  <c:v>1.8180000000000001</c:v>
                </c:pt>
                <c:pt idx="29">
                  <c:v>0.81899999999999995</c:v>
                </c:pt>
              </c:numCache>
            </c:numRef>
          </c:val>
        </c:ser>
        <c:marker val="1"/>
        <c:axId val="58128256"/>
        <c:axId val="58129792"/>
      </c:lineChart>
      <c:catAx>
        <c:axId val="58095872"/>
        <c:scaling>
          <c:orientation val="minMax"/>
        </c:scaling>
        <c:axPos val="b"/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26336"/>
        <c:crosses val="autoZero"/>
        <c:auto val="1"/>
        <c:lblAlgn val="ctr"/>
        <c:lblOffset val="100"/>
        <c:tickMarkSkip val="1"/>
      </c:catAx>
      <c:valAx>
        <c:axId val="58126336"/>
        <c:scaling>
          <c:orientation val="minMax"/>
          <c:max val="9"/>
          <c:min val="0.1"/>
        </c:scaling>
        <c:axPos val="l"/>
        <c:min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728714416114241E-2"/>
              <c:y val="0.34698687664047401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?_);_(@_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95872"/>
        <c:crosses val="autoZero"/>
        <c:crossBetween val="between"/>
        <c:majorUnit val="0.5"/>
      </c:valAx>
      <c:catAx>
        <c:axId val="58128256"/>
        <c:scaling>
          <c:orientation val="minMax"/>
        </c:scaling>
        <c:delete val="1"/>
        <c:axPos val="b"/>
        <c:tickLblPos val="nextTo"/>
        <c:crossAx val="58129792"/>
        <c:crosses val="autoZero"/>
        <c:auto val="1"/>
        <c:lblAlgn val="ctr"/>
        <c:lblOffset val="100"/>
      </c:catAx>
      <c:valAx>
        <c:axId val="58129792"/>
        <c:scaling>
          <c:orientation val="minMax"/>
        </c:scaling>
        <c:axPos val="r"/>
        <c:numFmt formatCode="_(* #,##0.000_);_(* \(#,##0.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28256"/>
        <c:crosses val="max"/>
        <c:crossBetween val="between"/>
      </c:valAx>
      <c:spPr>
        <a:solidFill>
          <a:srgbClr val="CCFFFF"/>
        </a:solidFill>
        <a:ln w="12700">
          <a:solidFill>
            <a:srgbClr val="CC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120460122990038"/>
          <c:y val="0.22070318384115944"/>
          <c:w val="0.52893752901821856"/>
          <c:h val="9.8958347597876251E-2"/>
        </c:manualLayout>
      </c:layout>
      <c:overlay val="1"/>
      <c:spPr>
        <a:solidFill>
          <a:srgbClr val="FFFFFF"/>
        </a:solidFill>
        <a:ln w="38100">
          <a:pattFill prst="pct75">
            <a:fgClr>
              <a:srgbClr val="FF66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" r="0" t="0" header="0.51181102362204722" footer="0.51181102362204722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1534154535274355"/>
          <c:y val="0.15767045454545744"/>
          <c:w val="0.88017917133258683"/>
          <c:h val="0.73437500000001465"/>
        </c:manualLayout>
      </c:layout>
      <c:barChart>
        <c:barDir val="col"/>
        <c:grouping val="clustered"/>
        <c:ser>
          <c:idx val="1"/>
          <c:order val="0"/>
          <c:tx>
            <c:v>Elevasi Rencana</c:v>
          </c:tx>
          <c:spPr>
            <a:ln w="25400">
              <a:solidFill>
                <a:srgbClr val="0000FF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2'!$E$9:$E$38</c:f>
              <c:numCache>
                <c:formatCode>_(* #,##0.00_);_(* \(#,##0.00\);_(* "-"??_);_(@_)</c:formatCode>
                <c:ptCount val="30"/>
                <c:pt idx="0">
                  <c:v>332.94</c:v>
                </c:pt>
                <c:pt idx="1">
                  <c:v>195.32</c:v>
                </c:pt>
                <c:pt idx="2">
                  <c:v>306.97000000000003</c:v>
                </c:pt>
                <c:pt idx="3">
                  <c:v>114.9</c:v>
                </c:pt>
                <c:pt idx="4">
                  <c:v>113.61</c:v>
                </c:pt>
                <c:pt idx="5">
                  <c:v>43.1</c:v>
                </c:pt>
                <c:pt idx="6">
                  <c:v>46.86</c:v>
                </c:pt>
                <c:pt idx="7">
                  <c:v>73.94</c:v>
                </c:pt>
                <c:pt idx="8">
                  <c:v>80.02</c:v>
                </c:pt>
                <c:pt idx="9">
                  <c:v>67.95</c:v>
                </c:pt>
                <c:pt idx="10">
                  <c:v>44.16</c:v>
                </c:pt>
                <c:pt idx="11">
                  <c:v>104.42</c:v>
                </c:pt>
                <c:pt idx="12">
                  <c:v>223.12</c:v>
                </c:pt>
                <c:pt idx="13">
                  <c:v>215.98</c:v>
                </c:pt>
                <c:pt idx="14">
                  <c:v>189.04</c:v>
                </c:pt>
                <c:pt idx="15">
                  <c:v>172.38</c:v>
                </c:pt>
                <c:pt idx="16">
                  <c:v>222.84</c:v>
                </c:pt>
                <c:pt idx="17">
                  <c:v>239.52</c:v>
                </c:pt>
                <c:pt idx="18">
                  <c:v>154.43</c:v>
                </c:pt>
                <c:pt idx="19">
                  <c:v>166.32</c:v>
                </c:pt>
                <c:pt idx="20">
                  <c:v>315.85000000000002</c:v>
                </c:pt>
                <c:pt idx="21">
                  <c:v>123.6</c:v>
                </c:pt>
                <c:pt idx="22">
                  <c:v>277.87</c:v>
                </c:pt>
                <c:pt idx="23">
                  <c:v>91.8</c:v>
                </c:pt>
                <c:pt idx="24">
                  <c:v>188.25</c:v>
                </c:pt>
                <c:pt idx="25">
                  <c:v>169.34</c:v>
                </c:pt>
                <c:pt idx="26">
                  <c:v>139.43</c:v>
                </c:pt>
                <c:pt idx="27">
                  <c:v>234.45</c:v>
                </c:pt>
                <c:pt idx="28">
                  <c:v>118.55</c:v>
                </c:pt>
                <c:pt idx="29">
                  <c:v>107.16</c:v>
                </c:pt>
              </c:numCache>
            </c:numRef>
          </c:val>
        </c:ser>
        <c:ser>
          <c:idx val="0"/>
          <c:order val="1"/>
          <c:tx>
            <c:v>Elevasi Realisasi</c:v>
          </c:tx>
          <c:spPr>
            <a:ln w="254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2'!$F$9:$F$38</c:f>
              <c:numCache>
                <c:formatCode>_(* #,##0.00_);_(* \(#,##0.00\);_(* "-"??_);_(@_)</c:formatCode>
                <c:ptCount val="30"/>
                <c:pt idx="0">
                  <c:v>335.43</c:v>
                </c:pt>
                <c:pt idx="1">
                  <c:v>193.34</c:v>
                </c:pt>
                <c:pt idx="2">
                  <c:v>307.07</c:v>
                </c:pt>
                <c:pt idx="3">
                  <c:v>110.5</c:v>
                </c:pt>
                <c:pt idx="4">
                  <c:v>117.36</c:v>
                </c:pt>
                <c:pt idx="5">
                  <c:v>40.549999999999997</c:v>
                </c:pt>
                <c:pt idx="6">
                  <c:v>46.82</c:v>
                </c:pt>
                <c:pt idx="7">
                  <c:v>73.27</c:v>
                </c:pt>
                <c:pt idx="8">
                  <c:v>75.8</c:v>
                </c:pt>
                <c:pt idx="9">
                  <c:v>65.650000000000006</c:v>
                </c:pt>
                <c:pt idx="10">
                  <c:v>43</c:v>
                </c:pt>
                <c:pt idx="11">
                  <c:v>104.65</c:v>
                </c:pt>
                <c:pt idx="12">
                  <c:v>220.5</c:v>
                </c:pt>
                <c:pt idx="13">
                  <c:v>215.07</c:v>
                </c:pt>
                <c:pt idx="14">
                  <c:v>189.63</c:v>
                </c:pt>
                <c:pt idx="15">
                  <c:v>171.5</c:v>
                </c:pt>
                <c:pt idx="16">
                  <c:v>216</c:v>
                </c:pt>
                <c:pt idx="17">
                  <c:v>236.5</c:v>
                </c:pt>
                <c:pt idx="18">
                  <c:v>151.6</c:v>
                </c:pt>
                <c:pt idx="19">
                  <c:v>166.6</c:v>
                </c:pt>
                <c:pt idx="20">
                  <c:v>311.06</c:v>
                </c:pt>
                <c:pt idx="21">
                  <c:v>122.2</c:v>
                </c:pt>
                <c:pt idx="22">
                  <c:v>275.77999999999997</c:v>
                </c:pt>
                <c:pt idx="23">
                  <c:v>90</c:v>
                </c:pt>
                <c:pt idx="24">
                  <c:v>186.99</c:v>
                </c:pt>
                <c:pt idx="25">
                  <c:v>167.19</c:v>
                </c:pt>
                <c:pt idx="26">
                  <c:v>139.47</c:v>
                </c:pt>
                <c:pt idx="27">
                  <c:v>231.5</c:v>
                </c:pt>
                <c:pt idx="28">
                  <c:v>119.46</c:v>
                </c:pt>
                <c:pt idx="29">
                  <c:v>108.73</c:v>
                </c:pt>
              </c:numCache>
            </c:numRef>
          </c:val>
        </c:ser>
        <c:axId val="58155392"/>
        <c:axId val="58156928"/>
      </c:barChart>
      <c:catAx>
        <c:axId val="58155392"/>
        <c:scaling>
          <c:orientation val="minMax"/>
        </c:scaling>
        <c:axPos val="b"/>
        <c:majorGridlines>
          <c:spPr>
            <a:ln w="3175">
              <a:solidFill>
                <a:srgbClr val="00CCFF"/>
              </a:solidFill>
              <a:prstDash val="solid"/>
            </a:ln>
          </c:spPr>
        </c:majorGridlines>
        <c:minorGridlines>
          <c:spPr>
            <a:ln w="3175">
              <a:solidFill>
                <a:srgbClr val="00FFFF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56928"/>
        <c:crossesAt val="0"/>
        <c:lblAlgn val="ctr"/>
        <c:lblOffset val="100"/>
        <c:tickLblSkip val="1"/>
        <c:tickMarkSkip val="1"/>
      </c:catAx>
      <c:valAx>
        <c:axId val="58156928"/>
        <c:scaling>
          <c:orientation val="minMax"/>
          <c:max val="4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Elevasi (m)</a:t>
                </a:r>
              </a:p>
            </c:rich>
          </c:tx>
          <c:layout>
            <c:manualLayout>
              <c:xMode val="edge"/>
              <c:yMode val="edge"/>
              <c:x val="5.5989687679572596E-3"/>
              <c:y val="0.47869316032005882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55392"/>
        <c:crosses val="autoZero"/>
        <c:crossBetween val="between"/>
        <c:majorUnit val="15"/>
        <c:minorUnit val="5"/>
      </c:valAx>
      <c:spPr>
        <a:solidFill>
          <a:srgbClr val="FFFF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7803221047073229"/>
          <c:y val="0.17518932288245734"/>
          <c:w val="0.362700461258949"/>
          <c:h val="6.9128680614467974E-2"/>
        </c:manualLayout>
      </c:layout>
      <c:spPr>
        <a:solidFill>
          <a:srgbClr val="FFFFFF"/>
        </a:solidFill>
        <a:ln w="25400">
          <a:solidFill>
            <a:srgbClr val="FF66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74803149606299224" r="0.74803149606299224" t="0.51181102362204722" header="0.51181102362204722" footer="0.51181102362204722"/>
    <c:pageSetup paperSize="9" orientation="landscape" horizont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9.8159509202454226E-2"/>
          <c:y val="4.5094918690719202E-2"/>
          <c:w val="0.82453987730061362"/>
          <c:h val="0.48841950311771676"/>
        </c:manualLayout>
      </c:layout>
      <c:barChart>
        <c:barDir val="col"/>
        <c:grouping val="clustered"/>
        <c:ser>
          <c:idx val="0"/>
          <c:order val="0"/>
          <c:tx>
            <c:strRef>
              <c:f>KDOMBO!$F$9:$F$53</c:f>
              <c:strCache>
                <c:ptCount val="1"/>
                <c:pt idx="0">
                  <c:v> 312,900   395,700   436,652   577,871   590,108   517,121   410,491   386,266   550,528   650,879   628,442   588,541   410,853   472,291   431,452   410,853   338,937   356,563   352,102   338,937   384,696 </c:v>
                </c:pt>
              </c:strCache>
            </c:strRef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KDOMBO!$B$9:$B$53</c:f>
              <c:strCache>
                <c:ptCount val="45"/>
                <c:pt idx="0">
                  <c:v>Januari</c:v>
                </c:pt>
                <c:pt idx="4">
                  <c:v>Pebruari</c:v>
                </c:pt>
                <c:pt idx="8">
                  <c:v>Maret</c:v>
                </c:pt>
                <c:pt idx="12">
                  <c:v>April</c:v>
                </c:pt>
                <c:pt idx="16">
                  <c:v>Mei</c:v>
                </c:pt>
                <c:pt idx="20">
                  <c:v>Juni</c:v>
                </c:pt>
                <c:pt idx="24">
                  <c:v>Juli</c:v>
                </c:pt>
                <c:pt idx="28">
                  <c:v>Agustus</c:v>
                </c:pt>
                <c:pt idx="32">
                  <c:v>September</c:v>
                </c:pt>
                <c:pt idx="36">
                  <c:v>Oktober</c:v>
                </c:pt>
                <c:pt idx="40">
                  <c:v>Nopember</c:v>
                </c:pt>
                <c:pt idx="44">
                  <c:v>Desember</c:v>
                </c:pt>
              </c:strCache>
            </c:strRef>
          </c:cat>
          <c:val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0.81200000000000006</c:v>
                </c:pt>
                <c:pt idx="1">
                  <c:v>3.2029999999999998</c:v>
                </c:pt>
                <c:pt idx="2">
                  <c:v>13.72</c:v>
                </c:pt>
                <c:pt idx="3">
                  <c:v>251.72200000000001</c:v>
                </c:pt>
                <c:pt idx="4">
                  <c:v>80.106999999999999</c:v>
                </c:pt>
                <c:pt idx="5">
                  <c:v>6.9930000000000003</c:v>
                </c:pt>
                <c:pt idx="6">
                  <c:v>220.251</c:v>
                </c:pt>
                <c:pt idx="7">
                  <c:v>14.78</c:v>
                </c:pt>
              </c:numCache>
            </c:numRef>
          </c:val>
        </c:ser>
        <c:ser>
          <c:idx val="1"/>
          <c:order val="3"/>
          <c:tx>
            <c:strRef>
              <c:f>KDOMBO!$D$9:$D$53</c:f>
              <c:strCache>
                <c:ptCount val="1"/>
                <c:pt idx="0">
                  <c:v>362,889 486,333 567,800 618,960 645,720 572,310 556,200 502,400  404,20   478,30   362,89   404,20   352,70   373,84   352,70   352,70   278,58   285,65   278,58   278,58   299,50 </c:v>
                </c:pt>
              </c:strCache>
            </c:strRef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KDOMBO!$B$9:$B$53</c:f>
              <c:strCache>
                <c:ptCount val="45"/>
                <c:pt idx="0">
                  <c:v>Januari</c:v>
                </c:pt>
                <c:pt idx="4">
                  <c:v>Pebruari</c:v>
                </c:pt>
                <c:pt idx="8">
                  <c:v>Maret</c:v>
                </c:pt>
                <c:pt idx="12">
                  <c:v>April</c:v>
                </c:pt>
                <c:pt idx="16">
                  <c:v>Mei</c:v>
                </c:pt>
                <c:pt idx="20">
                  <c:v>Juni</c:v>
                </c:pt>
                <c:pt idx="24">
                  <c:v>Juli</c:v>
                </c:pt>
                <c:pt idx="28">
                  <c:v>Agustus</c:v>
                </c:pt>
                <c:pt idx="32">
                  <c:v>September</c:v>
                </c:pt>
                <c:pt idx="36">
                  <c:v>Oktober</c:v>
                </c:pt>
                <c:pt idx="40">
                  <c:v>Nopember</c:v>
                </c:pt>
                <c:pt idx="44">
                  <c:v>Desember</c:v>
                </c:pt>
              </c:strCache>
            </c:strRef>
          </c:cat>
          <c:val>
            <c:numRef>
              <c:f>KDOMBO!$F$9:$F$37</c:f>
              <c:numCache>
                <c:formatCode>_(* #,##0.000_);_(* \(#,##0.000\);_(* "-"??_);_(@_)</c:formatCode>
                <c:ptCount val="29"/>
                <c:pt idx="0">
                  <c:v>312.89999999999998</c:v>
                </c:pt>
                <c:pt idx="4">
                  <c:v>395.7</c:v>
                </c:pt>
                <c:pt idx="8">
                  <c:v>436.65199999999999</c:v>
                </c:pt>
                <c:pt idx="12">
                  <c:v>577.87099999999998</c:v>
                </c:pt>
                <c:pt idx="16">
                  <c:v>590.10799999999995</c:v>
                </c:pt>
                <c:pt idx="20">
                  <c:v>517.12099999999998</c:v>
                </c:pt>
                <c:pt idx="24">
                  <c:v>410.49099999999999</c:v>
                </c:pt>
                <c:pt idx="28">
                  <c:v>386.26600000000002</c:v>
                </c:pt>
              </c:numCache>
            </c:numRef>
          </c:val>
        </c:ser>
        <c:axId val="58314112"/>
        <c:axId val="58315904"/>
      </c:barChart>
      <c:lineChart>
        <c:grouping val="standard"/>
        <c:ser>
          <c:idx val="2"/>
          <c:order val="1"/>
          <c:tx>
            <c:strRef>
              <c:f>KDOMBO!$C$9:$C$53</c:f>
              <c:strCache>
                <c:ptCount val="1"/>
                <c:pt idx="0">
                  <c:v>79,69 83,91 86,31 89,45 88,24 86,96 85,92 84,57  81,20   83,85   80,50   81,20   79,70   81,77   79,70   79,70   76,59   76,88   76,59   76,59   77,60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0.81200000000000006</c:v>
                </c:pt>
                <c:pt idx="1">
                  <c:v>3.2029999999999998</c:v>
                </c:pt>
                <c:pt idx="2">
                  <c:v>13.72</c:v>
                </c:pt>
                <c:pt idx="3">
                  <c:v>251.72200000000001</c:v>
                </c:pt>
                <c:pt idx="4">
                  <c:v>80.106999999999999</c:v>
                </c:pt>
                <c:pt idx="5">
                  <c:v>6.9930000000000003</c:v>
                </c:pt>
                <c:pt idx="6">
                  <c:v>220.251</c:v>
                </c:pt>
                <c:pt idx="7">
                  <c:v>14.78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48.16</c:v>
                </c:pt>
                <c:pt idx="1">
                  <c:v>67.099999999999994</c:v>
                </c:pt>
                <c:pt idx="2">
                  <c:v>461.38</c:v>
                </c:pt>
                <c:pt idx="3">
                  <c:v>79.7</c:v>
                </c:pt>
                <c:pt idx="4">
                  <c:v>127.3</c:v>
                </c:pt>
                <c:pt idx="5">
                  <c:v>50.3</c:v>
                </c:pt>
                <c:pt idx="6">
                  <c:v>161</c:v>
                </c:pt>
                <c:pt idx="7">
                  <c:v>229.14</c:v>
                </c:pt>
              </c:numCache>
            </c:numRef>
          </c:val>
        </c:ser>
        <c:ser>
          <c:idx val="3"/>
          <c:order val="2"/>
          <c:tx>
            <c:strRef>
              <c:f>KDOMBO!$E$9:$E$53</c:f>
              <c:strCache>
                <c:ptCount val="1"/>
                <c:pt idx="0">
                  <c:v> 77,71   80,90   82,34   86,59   86,92   84,84   81,42   80,56   86,220   88,510   87,950   87,220   82,100   84,010   82,760   82,100   79,610   80,250   80,090   79,610   81,230 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0.81200000000000006</c:v>
                </c:pt>
                <c:pt idx="1">
                  <c:v>3.2029999999999998</c:v>
                </c:pt>
                <c:pt idx="2">
                  <c:v>13.72</c:v>
                </c:pt>
                <c:pt idx="3">
                  <c:v>251.72200000000001</c:v>
                </c:pt>
                <c:pt idx="4">
                  <c:v>80.106999999999999</c:v>
                </c:pt>
                <c:pt idx="5">
                  <c:v>6.9930000000000003</c:v>
                </c:pt>
                <c:pt idx="6">
                  <c:v>220.251</c:v>
                </c:pt>
                <c:pt idx="7">
                  <c:v>14.78</c:v>
                </c:pt>
              </c:numCache>
            </c:numRef>
          </c:cat>
          <c:val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47.16</c:v>
                </c:pt>
                <c:pt idx="1">
                  <c:v>65.569999999999993</c:v>
                </c:pt>
                <c:pt idx="2">
                  <c:v>461.28</c:v>
                </c:pt>
                <c:pt idx="3">
                  <c:v>78.61</c:v>
                </c:pt>
                <c:pt idx="4">
                  <c:v>128.05000000000001</c:v>
                </c:pt>
                <c:pt idx="5">
                  <c:v>53.12</c:v>
                </c:pt>
                <c:pt idx="6">
                  <c:v>167.35</c:v>
                </c:pt>
                <c:pt idx="7">
                  <c:v>228.75</c:v>
                </c:pt>
              </c:numCache>
            </c:numRef>
          </c:val>
        </c:ser>
        <c:ser>
          <c:idx val="4"/>
          <c:order val="4"/>
          <c:tx>
            <c:strRef>
              <c:f>KDOMBO!$B$9:$B$56</c:f>
              <c:strCache>
                <c:ptCount val="1"/>
                <c:pt idx="0">
                  <c:v>Januari Pebruari Maret April Mei Juni Juli Agustus September Oktober Nopember Desember</c:v>
                </c:pt>
              </c:strCache>
            </c:strRef>
          </c:tx>
          <c:val>
            <c:numRef>
              <c:f>KDOMBO!$D$9:$D$56</c:f>
              <c:numCache>
                <c:formatCode>#,##0.000;[Red]#,##0.000</c:formatCode>
                <c:ptCount val="48"/>
                <c:pt idx="0">
                  <c:v>362.88900000000001</c:v>
                </c:pt>
                <c:pt idx="4">
                  <c:v>486.33300000000003</c:v>
                </c:pt>
                <c:pt idx="8">
                  <c:v>567.79999999999995</c:v>
                </c:pt>
                <c:pt idx="12">
                  <c:v>618.96</c:v>
                </c:pt>
                <c:pt idx="16">
                  <c:v>645.72</c:v>
                </c:pt>
                <c:pt idx="20">
                  <c:v>572.30999999999995</c:v>
                </c:pt>
                <c:pt idx="24">
                  <c:v>556.20000000000005</c:v>
                </c:pt>
                <c:pt idx="28">
                  <c:v>502.4</c:v>
                </c:pt>
                <c:pt idx="32" formatCode="_(* #,##0.00_);_(* \(#,##0.00\);_(* &quot;-&quot;??_);_(@_)">
                  <c:v>404.202</c:v>
                </c:pt>
                <c:pt idx="33" formatCode="_(* #,##0.00_);_(* \(#,##0.00\);_(* &quot;-&quot;??_);_(@_)">
                  <c:v>478.3</c:v>
                </c:pt>
                <c:pt idx="34" formatCode="_(* #,##0.00_);_(* \(#,##0.00\);_(* &quot;-&quot;??_);_(@_)">
                  <c:v>362.88900000000001</c:v>
                </c:pt>
                <c:pt idx="35" formatCode="_(* #,##0.00_);_(* \(#,##0.00\);_(* &quot;-&quot;??_);_(@_)">
                  <c:v>404.202</c:v>
                </c:pt>
                <c:pt idx="36" formatCode="_(* #,##0.00_);_(* \(#,##0.00\);_(* &quot;-&quot;??_);_(@_)">
                  <c:v>352.7</c:v>
                </c:pt>
                <c:pt idx="37" formatCode="_(* #,##0.00_);_(* \(#,##0.00\);_(* &quot;-&quot;??_);_(@_)">
                  <c:v>373.84</c:v>
                </c:pt>
                <c:pt idx="38" formatCode="_(* #,##0.00_);_(* \(#,##0.00\);_(* &quot;-&quot;??_);_(@_)">
                  <c:v>352.7</c:v>
                </c:pt>
                <c:pt idx="39" formatCode="_(* #,##0.00_);_(* \(#,##0.00\);_(* &quot;-&quot;??_);_(@_)">
                  <c:v>352.7</c:v>
                </c:pt>
                <c:pt idx="40" formatCode="_(* #,##0.00_);_(* \(#,##0.00\);_(* &quot;-&quot;??_);_(@_)">
                  <c:v>278.58</c:v>
                </c:pt>
                <c:pt idx="41" formatCode="_(* #,##0.00_);_(* \(#,##0.00\);_(* &quot;-&quot;??_);_(@_)">
                  <c:v>285.64999999999998</c:v>
                </c:pt>
                <c:pt idx="42" formatCode="_(* #,##0.00_);_(* \(#,##0.00\);_(* &quot;-&quot;??_);_(@_)">
                  <c:v>278.58</c:v>
                </c:pt>
                <c:pt idx="43" formatCode="_(* #,##0.00_);_(* \(#,##0.00\);_(* &quot;-&quot;??_);_(@_)">
                  <c:v>278.58</c:v>
                </c:pt>
                <c:pt idx="44" formatCode="_(* #,##0.00_);_(* \(#,##0.00\);_(* &quot;-&quot;??_);_(@_)">
                  <c:v>299.5</c:v>
                </c:pt>
                <c:pt idx="45" formatCode="_(* #,##0.00_);_(* \(#,##0.00\);_(* &quot;-&quot;??_);_(@_)">
                  <c:v>316.94099999999997</c:v>
                </c:pt>
                <c:pt idx="46" formatCode="_(* #,##0.00_);_(* \(#,##0.00\);_(* &quot;-&quot;??_);_(@_)">
                  <c:v>278.58</c:v>
                </c:pt>
                <c:pt idx="47" formatCode="_(* #,##0.00_);_(* \(#,##0.00\);_(* &quot;-&quot;??_);_(@_)">
                  <c:v>299.5</c:v>
                </c:pt>
              </c:numCache>
            </c:numRef>
          </c:val>
        </c:ser>
        <c:marker val="1"/>
        <c:axId val="58317824"/>
        <c:axId val="58328192"/>
      </c:lineChart>
      <c:catAx>
        <c:axId val="58314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15904"/>
        <c:crossesAt val="10"/>
        <c:lblAlgn val="ctr"/>
        <c:lblOffset val="100"/>
        <c:tickLblSkip val="1"/>
        <c:tickMarkSkip val="1"/>
      </c:catAx>
      <c:valAx>
        <c:axId val="58315904"/>
        <c:scaling>
          <c:orientation val="minMax"/>
          <c:max val="800"/>
          <c:min val="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1349693251534134E-3"/>
              <c:y val="0.46581872101671562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14112"/>
        <c:crosses val="autoZero"/>
        <c:crossBetween val="between"/>
        <c:majorUnit val="100"/>
      </c:valAx>
      <c:catAx>
        <c:axId val="58317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
GRAFIK POLA NORMAL DAN REALISASI
        </a:t>
                </a:r>
              </a:p>
            </c:rich>
          </c:tx>
          <c:layout>
            <c:manualLayout>
              <c:xMode val="edge"/>
              <c:yMode val="edge"/>
              <c:x val="0.37806620520047646"/>
              <c:y val="0.56538899304253631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_);_(@_)" sourceLinked="1"/>
        <c:tickLblPos val="nextTo"/>
        <c:crossAx val="58328192"/>
        <c:crosses val="autoZero"/>
        <c:lblAlgn val="ctr"/>
        <c:lblOffset val="100"/>
      </c:catAx>
      <c:valAx>
        <c:axId val="58328192"/>
        <c:scaling>
          <c:orientation val="minMax"/>
          <c:max val="9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10920245398774103"/>
              <c:y val="0.46740863964778018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17824"/>
        <c:crosses val="max"/>
        <c:crossBetween val="between"/>
        <c:majorUnit val="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0204498977505"/>
          <c:y val="0.63112855337534002"/>
          <c:w val="0.61282400153390804"/>
          <c:h val="0.31384499159831664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1465" t="0.56000000000000005" header="0.5" footer="0.5"/>
    <c:pageSetup paperSize="5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76200</xdr:rowOff>
    </xdr:from>
    <xdr:to>
      <xdr:col>6</xdr:col>
      <xdr:colOff>876300</xdr:colOff>
      <xdr:row>45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114300</xdr:rowOff>
    </xdr:from>
    <xdr:to>
      <xdr:col>6</xdr:col>
      <xdr:colOff>971550</xdr:colOff>
      <xdr:row>45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17</xdr:row>
      <xdr:rowOff>47625</xdr:rowOff>
    </xdr:from>
    <xdr:to>
      <xdr:col>7</xdr:col>
      <xdr:colOff>0</xdr:colOff>
      <xdr:row>41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142875</xdr:rowOff>
    </xdr:from>
    <xdr:to>
      <xdr:col>6</xdr:col>
      <xdr:colOff>628650</xdr:colOff>
      <xdr:row>46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133350</xdr:rowOff>
    </xdr:from>
    <xdr:to>
      <xdr:col>6</xdr:col>
      <xdr:colOff>628650</xdr:colOff>
      <xdr:row>45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180975</xdr:rowOff>
    </xdr:from>
    <xdr:to>
      <xdr:col>6</xdr:col>
      <xdr:colOff>762000</xdr:colOff>
      <xdr:row>46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19</xdr:row>
      <xdr:rowOff>147204</xdr:rowOff>
    </xdr:from>
    <xdr:to>
      <xdr:col>8</xdr:col>
      <xdr:colOff>303069</xdr:colOff>
      <xdr:row>45</xdr:row>
      <xdr:rowOff>103908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45</xdr:row>
      <xdr:rowOff>326570</xdr:rowOff>
    </xdr:from>
    <xdr:to>
      <xdr:col>25</xdr:col>
      <xdr:colOff>-1</xdr:colOff>
      <xdr:row>59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38100</xdr:rowOff>
    </xdr:from>
    <xdr:to>
      <xdr:col>8</xdr:col>
      <xdr:colOff>942975</xdr:colOff>
      <xdr:row>58</xdr:row>
      <xdr:rowOff>85725</xdr:rowOff>
    </xdr:to>
    <xdr:graphicFrame macro="">
      <xdr:nvGraphicFramePr>
        <xdr:cNvPr id="606641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9525</xdr:rowOff>
    </xdr:from>
    <xdr:to>
      <xdr:col>9</xdr:col>
      <xdr:colOff>0</xdr:colOff>
      <xdr:row>123</xdr:row>
      <xdr:rowOff>19050</xdr:rowOff>
    </xdr:to>
    <xdr:graphicFrame macro="">
      <xdr:nvGraphicFramePr>
        <xdr:cNvPr id="605887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51</xdr:row>
      <xdr:rowOff>0</xdr:rowOff>
    </xdr:from>
    <xdr:to>
      <xdr:col>9</xdr:col>
      <xdr:colOff>0</xdr:colOff>
      <xdr:row>89</xdr:row>
      <xdr:rowOff>95250</xdr:rowOff>
    </xdr:to>
    <xdr:graphicFrame macro="">
      <xdr:nvGraphicFramePr>
        <xdr:cNvPr id="605887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0.08824</cdr:x>
      <cdr:y>0.01906</cdr:y>
    </cdr:from>
    <cdr:to>
      <cdr:x>0.89965</cdr:x>
      <cdr:y>0.17176</cdr:y>
    </cdr:to>
    <cdr:sp macro="" textlink="">
      <cdr:nvSpPr>
        <cdr:cNvPr id="9072641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822" y="95117"/>
          <a:ext cx="6817509" cy="730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GRAFIK  VOLUME RENCANA REALISASI WADUK-WADUK KECIL</a:t>
          </a:r>
        </a:p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MINGGU  III  OKTOBER 2015</a:t>
          </a:r>
        </a:p>
        <a:p xmlns:a="http://schemas.openxmlformats.org/drawingml/2006/main">
          <a:pPr algn="ctr" rtl="1">
            <a:defRPr sz="1000"/>
          </a:pPr>
          <a:endParaRPr lang="en-US" sz="1400" b="1" i="0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0.08678</cdr:x>
      <cdr:y>0.04258</cdr:y>
    </cdr:from>
    <cdr:to>
      <cdr:x>0.84139</cdr:x>
      <cdr:y>0.15464</cdr:y>
    </cdr:to>
    <cdr:sp macro="" textlink="">
      <cdr:nvSpPr>
        <cdr:cNvPr id="13661185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040" y="259329"/>
          <a:ext cx="5174269" cy="682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GRAFIK  ELEVASI RENCANA DAN REALISASI WADUK - WADUK  KECIL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MINGGU  III OKTOBER 2015</a:t>
          </a:r>
        </a:p>
        <a:p xmlns:a="http://schemas.openxmlformats.org/drawingml/2006/main"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 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69</xdr:row>
      <xdr:rowOff>19050</xdr:rowOff>
    </xdr:from>
    <xdr:to>
      <xdr:col>15</xdr:col>
      <xdr:colOff>466725</xdr:colOff>
      <xdr:row>124</xdr:row>
      <xdr:rowOff>114300</xdr:rowOff>
    </xdr:to>
    <xdr:graphicFrame macro="">
      <xdr:nvGraphicFramePr>
        <xdr:cNvPr id="606682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171450</xdr:rowOff>
    </xdr:from>
    <xdr:to>
      <xdr:col>12</xdr:col>
      <xdr:colOff>37664</xdr:colOff>
      <xdr:row>12</xdr:row>
      <xdr:rowOff>9525</xdr:rowOff>
    </xdr:to>
    <xdr:sp macro="" textlink="">
      <xdr:nvSpPr>
        <xdr:cNvPr id="2" name="Oval 1"/>
        <xdr:cNvSpPr/>
      </xdr:nvSpPr>
      <xdr:spPr>
        <a:xfrm>
          <a:off x="2409825" y="609600"/>
          <a:ext cx="4943039" cy="1581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38 WADUK =</a:t>
          </a:r>
        </a:p>
        <a:p>
          <a:pPr algn="ctr"/>
          <a:r>
            <a:rPr lang="en-US" sz="1100" b="1"/>
            <a:t>8 WADUK BESAR + 30 WADUK KECIL</a:t>
          </a:r>
        </a:p>
        <a:p>
          <a:pPr algn="ctr"/>
          <a:r>
            <a:rPr lang="en-US" sz="1100" b="1"/>
            <a:t>YANG DIPANTAU</a:t>
          </a:r>
        </a:p>
      </xdr:txBody>
    </xdr:sp>
    <xdr:clientData/>
  </xdr:twoCellAnchor>
  <xdr:twoCellAnchor>
    <xdr:from>
      <xdr:col>4</xdr:col>
      <xdr:colOff>38099</xdr:colOff>
      <xdr:row>20</xdr:row>
      <xdr:rowOff>95250</xdr:rowOff>
    </xdr:from>
    <xdr:to>
      <xdr:col>7</xdr:col>
      <xdr:colOff>561974</xdr:colOff>
      <xdr:row>26</xdr:row>
      <xdr:rowOff>133350</xdr:rowOff>
    </xdr:to>
    <xdr:sp macro="" textlink="">
      <xdr:nvSpPr>
        <xdr:cNvPr id="3" name="Flowchart: Magnetic Disk 2"/>
        <xdr:cNvSpPr/>
      </xdr:nvSpPr>
      <xdr:spPr>
        <a:xfrm>
          <a:off x="2476499" y="3571875"/>
          <a:ext cx="2352675" cy="1009650"/>
        </a:xfrm>
        <a:prstGeom prst="flowChartMagneticDisk">
          <a:avLst/>
        </a:prstGeom>
        <a:solidFill>
          <a:srgbClr val="FFFF0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38099</xdr:colOff>
      <xdr:row>20</xdr:row>
      <xdr:rowOff>95250</xdr:rowOff>
    </xdr:from>
    <xdr:to>
      <xdr:col>11</xdr:col>
      <xdr:colOff>561974</xdr:colOff>
      <xdr:row>26</xdr:row>
      <xdr:rowOff>133350</xdr:rowOff>
    </xdr:to>
    <xdr:sp macro="" textlink="">
      <xdr:nvSpPr>
        <xdr:cNvPr id="4" name="Flowchart: Magnetic Disk 3"/>
        <xdr:cNvSpPr/>
      </xdr:nvSpPr>
      <xdr:spPr>
        <a:xfrm>
          <a:off x="4914899" y="3571875"/>
          <a:ext cx="2352675" cy="1009650"/>
        </a:xfrm>
        <a:prstGeom prst="flowChartMagneticDisk">
          <a:avLst/>
        </a:prstGeom>
        <a:solidFill>
          <a:srgbClr val="92D05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47624</xdr:colOff>
      <xdr:row>20</xdr:row>
      <xdr:rowOff>85725</xdr:rowOff>
    </xdr:from>
    <xdr:to>
      <xdr:col>15</xdr:col>
      <xdr:colOff>571499</xdr:colOff>
      <xdr:row>26</xdr:row>
      <xdr:rowOff>133350</xdr:rowOff>
    </xdr:to>
    <xdr:sp macro="" textlink="">
      <xdr:nvSpPr>
        <xdr:cNvPr id="5" name="Flowchart: Magnetic Disk 4"/>
        <xdr:cNvSpPr/>
      </xdr:nvSpPr>
      <xdr:spPr>
        <a:xfrm>
          <a:off x="7362824" y="3562350"/>
          <a:ext cx="2352675" cy="1019175"/>
        </a:xfrm>
        <a:prstGeom prst="flowChartMagneticDisk">
          <a:avLst/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47625</xdr:colOff>
      <xdr:row>20</xdr:row>
      <xdr:rowOff>95250</xdr:rowOff>
    </xdr:from>
    <xdr:to>
      <xdr:col>3</xdr:col>
      <xdr:colOff>571500</xdr:colOff>
      <xdr:row>26</xdr:row>
      <xdr:rowOff>133350</xdr:rowOff>
    </xdr:to>
    <xdr:sp macro="" textlink="">
      <xdr:nvSpPr>
        <xdr:cNvPr id="6" name="Flowchart: Magnetic Disk 5"/>
        <xdr:cNvSpPr/>
      </xdr:nvSpPr>
      <xdr:spPr>
        <a:xfrm>
          <a:off x="47625" y="3571875"/>
          <a:ext cx="2352675" cy="1009650"/>
        </a:xfrm>
        <a:prstGeom prst="flowChartMagneticDisk">
          <a:avLst/>
        </a:prstGeom>
        <a:solidFill>
          <a:srgbClr val="FF000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556568</xdr:colOff>
      <xdr:row>10</xdr:row>
      <xdr:rowOff>124421</xdr:rowOff>
    </xdr:from>
    <xdr:to>
      <xdr:col>9</xdr:col>
      <xdr:colOff>327968</xdr:colOff>
      <xdr:row>20</xdr:row>
      <xdr:rowOff>122111</xdr:rowOff>
    </xdr:to>
    <xdr:grpSp>
      <xdr:nvGrpSpPr>
        <xdr:cNvPr id="7" name="Group 6"/>
        <xdr:cNvGrpSpPr/>
      </xdr:nvGrpSpPr>
      <xdr:grpSpPr>
        <a:xfrm rot="19800000">
          <a:off x="5433368" y="1981796"/>
          <a:ext cx="381000" cy="1616940"/>
          <a:chOff x="942975" y="845108"/>
          <a:chExt cx="381000" cy="1626465"/>
        </a:xfrm>
      </xdr:grpSpPr>
      <xdr:sp macro="" textlink="">
        <xdr:nvSpPr>
          <xdr:cNvPr id="8" name="Isosceles Triangle 7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997565" y="845108"/>
            <a:ext cx="266700" cy="1311243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6</xdr:col>
      <xdr:colOff>289868</xdr:colOff>
      <xdr:row>10</xdr:row>
      <xdr:rowOff>124421</xdr:rowOff>
    </xdr:from>
    <xdr:to>
      <xdr:col>7</xdr:col>
      <xdr:colOff>61268</xdr:colOff>
      <xdr:row>20</xdr:row>
      <xdr:rowOff>122111</xdr:rowOff>
    </xdr:to>
    <xdr:grpSp>
      <xdr:nvGrpSpPr>
        <xdr:cNvPr id="10" name="Group 9"/>
        <xdr:cNvGrpSpPr/>
      </xdr:nvGrpSpPr>
      <xdr:grpSpPr>
        <a:xfrm rot="1800000">
          <a:off x="3947468" y="1981796"/>
          <a:ext cx="381000" cy="1616940"/>
          <a:chOff x="942975" y="845108"/>
          <a:chExt cx="381000" cy="1626465"/>
        </a:xfrm>
      </xdr:grpSpPr>
      <xdr:sp macro="" textlink="">
        <xdr:nvSpPr>
          <xdr:cNvPr id="11" name="Isosceles Triangle 10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/>
          <xdr:cNvSpPr/>
        </xdr:nvSpPr>
        <xdr:spPr>
          <a:xfrm>
            <a:off x="997565" y="845108"/>
            <a:ext cx="266700" cy="1311243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235269</xdr:colOff>
      <xdr:row>13</xdr:row>
      <xdr:rowOff>22623</xdr:rowOff>
    </xdr:from>
    <xdr:to>
      <xdr:col>6</xdr:col>
      <xdr:colOff>421928</xdr:colOff>
      <xdr:row>15</xdr:row>
      <xdr:rowOff>79773</xdr:rowOff>
    </xdr:to>
    <xdr:grpSp>
      <xdr:nvGrpSpPr>
        <xdr:cNvPr id="13" name="Group 12"/>
        <xdr:cNvGrpSpPr/>
      </xdr:nvGrpSpPr>
      <xdr:grpSpPr>
        <a:xfrm rot="2700000">
          <a:off x="2576499" y="1243743"/>
          <a:ext cx="381000" cy="2625059"/>
          <a:chOff x="942975" y="-153486"/>
          <a:chExt cx="381000" cy="2625059"/>
        </a:xfrm>
      </xdr:grpSpPr>
      <xdr:sp macro="" textlink="">
        <xdr:nvSpPr>
          <xdr:cNvPr id="14" name="Isosceles Triangle 13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/>
          <xdr:cNvSpPr/>
        </xdr:nvSpPr>
        <xdr:spPr>
          <a:xfrm>
            <a:off x="997565" y="-153486"/>
            <a:ext cx="266700" cy="2309837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11</xdr:col>
      <xdr:colOff>90474</xdr:colOff>
      <xdr:row>6</xdr:row>
      <xdr:rowOff>43594</xdr:rowOff>
    </xdr:from>
    <xdr:to>
      <xdr:col>11</xdr:col>
      <xdr:colOff>471474</xdr:colOff>
      <xdr:row>22</xdr:row>
      <xdr:rowOff>68328</xdr:rowOff>
    </xdr:to>
    <xdr:grpSp>
      <xdr:nvGrpSpPr>
        <xdr:cNvPr id="16" name="Group 15"/>
        <xdr:cNvGrpSpPr/>
      </xdr:nvGrpSpPr>
      <xdr:grpSpPr>
        <a:xfrm rot="18900000">
          <a:off x="6796074" y="1243744"/>
          <a:ext cx="381000" cy="2625059"/>
          <a:chOff x="942975" y="-153486"/>
          <a:chExt cx="381000" cy="2625059"/>
        </a:xfrm>
      </xdr:grpSpPr>
      <xdr:sp macro="" textlink="">
        <xdr:nvSpPr>
          <xdr:cNvPr id="17" name="Isosceles Triangle 16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Rectangle 17"/>
          <xdr:cNvSpPr/>
        </xdr:nvSpPr>
        <xdr:spPr>
          <a:xfrm>
            <a:off x="997565" y="-153486"/>
            <a:ext cx="266700" cy="2309837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344818</xdr:colOff>
      <xdr:row>26</xdr:row>
      <xdr:rowOff>156366</xdr:rowOff>
    </xdr:from>
    <xdr:to>
      <xdr:col>8</xdr:col>
      <xdr:colOff>348225</xdr:colOff>
      <xdr:row>34</xdr:row>
      <xdr:rowOff>95250</xdr:rowOff>
    </xdr:to>
    <xdr:pic>
      <xdr:nvPicPr>
        <xdr:cNvPr id="2" name="Picture 1" descr="16wadukgajahmungk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8848"/>
        <a:stretch>
          <a:fillRect/>
        </a:stretch>
      </xdr:blipFill>
      <xdr:spPr>
        <a:xfrm>
          <a:off x="2783218" y="4614066"/>
          <a:ext cx="1832207" cy="1234284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277292</xdr:colOff>
      <xdr:row>18</xdr:row>
      <xdr:rowOff>157605</xdr:rowOff>
    </xdr:from>
    <xdr:to>
      <xdr:col>5</xdr:col>
      <xdr:colOff>285614</xdr:colOff>
      <xdr:row>26</xdr:row>
      <xdr:rowOff>97693</xdr:rowOff>
    </xdr:to>
    <xdr:pic>
      <xdr:nvPicPr>
        <xdr:cNvPr id="3" name="Picture 2" descr="kedung-ombo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6797"/>
        <a:stretch>
          <a:fillRect/>
        </a:stretch>
      </xdr:blipFill>
      <xdr:spPr>
        <a:xfrm>
          <a:off x="886892" y="3319905"/>
          <a:ext cx="1837122" cy="1235488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344821</xdr:colOff>
      <xdr:row>19</xdr:row>
      <xdr:rowOff>70</xdr:rowOff>
    </xdr:from>
    <xdr:to>
      <xdr:col>8</xdr:col>
      <xdr:colOff>344588</xdr:colOff>
      <xdr:row>26</xdr:row>
      <xdr:rowOff>96480</xdr:rowOff>
    </xdr:to>
    <xdr:pic>
      <xdr:nvPicPr>
        <xdr:cNvPr id="4" name="Picture 3" descr="Waduk Wadaslinta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870"/>
        <a:stretch>
          <a:fillRect/>
        </a:stretch>
      </xdr:blipFill>
      <xdr:spPr>
        <a:xfrm>
          <a:off x="2783221" y="3324295"/>
          <a:ext cx="1828567" cy="1229885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273370</xdr:colOff>
      <xdr:row>27</xdr:row>
      <xdr:rowOff>1457</xdr:rowOff>
    </xdr:from>
    <xdr:to>
      <xdr:col>5</xdr:col>
      <xdr:colOff>277783</xdr:colOff>
      <xdr:row>34</xdr:row>
      <xdr:rowOff>96512</xdr:rowOff>
    </xdr:to>
    <xdr:pic>
      <xdr:nvPicPr>
        <xdr:cNvPr id="5" name="Picture 4" descr="waduk-Rawa-Penin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970" y="4621082"/>
          <a:ext cx="1833213" cy="1228530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571502</xdr:colOff>
      <xdr:row>39</xdr:row>
      <xdr:rowOff>142875</xdr:rowOff>
    </xdr:from>
    <xdr:to>
      <xdr:col>3</xdr:col>
      <xdr:colOff>28576</xdr:colOff>
      <xdr:row>44</xdr:row>
      <xdr:rowOff>9678</xdr:rowOff>
    </xdr:to>
    <xdr:pic>
      <xdr:nvPicPr>
        <xdr:cNvPr id="6" name="Picture 5" descr="Loog-propinsi-jawa-tengah-transparent-backgroun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1502" y="6705600"/>
          <a:ext cx="676274" cy="752628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39</xdr:row>
      <xdr:rowOff>133350</xdr:rowOff>
    </xdr:from>
    <xdr:ext cx="3702168" cy="765466"/>
    <xdr:sp macro="" textlink="">
      <xdr:nvSpPr>
        <xdr:cNvPr id="7" name="TextBox 6"/>
        <xdr:cNvSpPr txBox="1"/>
      </xdr:nvSpPr>
      <xdr:spPr>
        <a:xfrm>
          <a:off x="1190625" y="6696075"/>
          <a:ext cx="3702168" cy="765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600" b="1"/>
            <a:t>DINAS PENGELOLAAN SUMBER DAYA AIR</a:t>
          </a:r>
        </a:p>
        <a:p>
          <a:pPr algn="ctr"/>
          <a:r>
            <a:rPr lang="en-US" sz="1600" b="1"/>
            <a:t>PROVINSI</a:t>
          </a:r>
          <a:r>
            <a:rPr lang="en-US" sz="1600" b="1" baseline="0"/>
            <a:t> JAWA TENGAH</a:t>
          </a:r>
        </a:p>
        <a:p>
          <a:pPr algn="ctr"/>
          <a:r>
            <a:rPr lang="en-US" sz="1100" baseline="0"/>
            <a:t>Jl. Madukoro Blok AA - BB Semarang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duk%20Minggu%20ke%20II%20September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 JATENG"/>
      <sheetName val="GRAHAYU"/>
      <sheetName val="GRACABAN"/>
      <sheetName val="GRARWNING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88.61</v>
          </cell>
        </row>
      </sheetData>
      <sheetData sheetId="11">
        <row r="9">
          <cell r="H9">
            <v>4.1559999999999997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53"/>
  <sheetViews>
    <sheetView view="pageBreakPreview" zoomScale="60" workbookViewId="0">
      <selection activeCell="I16" sqref="I16"/>
    </sheetView>
  </sheetViews>
  <sheetFormatPr defaultRowHeight="15.75"/>
  <cols>
    <col min="1" max="1" width="2.7109375" style="359" customWidth="1"/>
    <col min="2" max="2" width="12.85546875" style="359" customWidth="1"/>
    <col min="3" max="3" width="14.5703125" style="359" customWidth="1"/>
    <col min="4" max="4" width="15.5703125" style="359" customWidth="1"/>
    <col min="5" max="5" width="16.42578125" style="359" customWidth="1"/>
    <col min="6" max="6" width="15.85546875" style="359" customWidth="1"/>
    <col min="7" max="7" width="13.85546875" style="359" customWidth="1"/>
    <col min="8" max="8" width="14.5703125" style="359" customWidth="1"/>
    <col min="9" max="10" width="9.140625" style="359"/>
    <col min="11" max="11" width="13.85546875" style="359" customWidth="1"/>
    <col min="12" max="12" width="14.28515625" style="359" customWidth="1"/>
    <col min="13" max="13" width="13.5703125" style="359" customWidth="1"/>
    <col min="14" max="14" width="15.85546875" style="359" customWidth="1"/>
    <col min="15" max="15" width="14.85546875" style="359" customWidth="1"/>
    <col min="16" max="16" width="14" style="359" customWidth="1"/>
    <col min="17" max="16384" width="9.140625" style="359"/>
  </cols>
  <sheetData>
    <row r="2" spans="2:16">
      <c r="B2" s="358" t="s">
        <v>182</v>
      </c>
      <c r="C2" s="358"/>
      <c r="D2" s="358"/>
      <c r="E2" s="358"/>
      <c r="F2" s="358"/>
      <c r="G2" s="358"/>
      <c r="K2" s="358"/>
      <c r="L2" s="358"/>
      <c r="M2" s="358"/>
      <c r="N2" s="358"/>
      <c r="O2" s="358"/>
      <c r="P2" s="358"/>
    </row>
    <row r="3" spans="2:16" ht="16.5" thickBot="1"/>
    <row r="4" spans="2:16" ht="27" customHeight="1">
      <c r="B4" s="360" t="s">
        <v>1</v>
      </c>
      <c r="C4" s="361">
        <v>2011</v>
      </c>
      <c r="D4" s="361">
        <v>2012</v>
      </c>
      <c r="E4" s="361">
        <v>2013</v>
      </c>
      <c r="F4" s="361">
        <v>2014</v>
      </c>
      <c r="G4" s="362">
        <v>2015</v>
      </c>
      <c r="K4" s="363"/>
      <c r="L4" s="364"/>
      <c r="M4" s="364"/>
      <c r="N4" s="364"/>
      <c r="O4" s="364"/>
      <c r="P4" s="364"/>
    </row>
    <row r="5" spans="2:16" ht="21" customHeight="1">
      <c r="B5" s="365" t="s">
        <v>2</v>
      </c>
      <c r="C5" s="366">
        <v>1531</v>
      </c>
      <c r="D5" s="366">
        <v>1393</v>
      </c>
      <c r="E5" s="366">
        <v>1176</v>
      </c>
      <c r="F5" s="367">
        <v>1269.796</v>
      </c>
      <c r="G5" s="368">
        <v>1220.8030000000001</v>
      </c>
      <c r="K5" s="369"/>
      <c r="L5" s="370"/>
      <c r="M5" s="370"/>
      <c r="N5" s="370"/>
      <c r="O5" s="370"/>
      <c r="P5" s="370"/>
    </row>
    <row r="6" spans="2:16" ht="21" customHeight="1">
      <c r="B6" s="365" t="s">
        <v>3</v>
      </c>
      <c r="C6" s="366">
        <v>1583</v>
      </c>
      <c r="D6" s="366">
        <v>1578</v>
      </c>
      <c r="E6" s="366">
        <v>1374</v>
      </c>
      <c r="F6" s="367">
        <v>1337.1590000000001</v>
      </c>
      <c r="G6" s="368">
        <v>1468.3579999999999</v>
      </c>
      <c r="K6" s="369"/>
      <c r="L6" s="370"/>
      <c r="M6" s="370"/>
      <c r="N6" s="370"/>
      <c r="O6" s="370"/>
      <c r="P6" s="370"/>
    </row>
    <row r="7" spans="2:16" ht="21" customHeight="1">
      <c r="B7" s="365" t="s">
        <v>4</v>
      </c>
      <c r="C7" s="366">
        <v>1640</v>
      </c>
      <c r="D7" s="366">
        <v>1668</v>
      </c>
      <c r="E7" s="366">
        <v>1546</v>
      </c>
      <c r="F7" s="367">
        <v>1484.335</v>
      </c>
      <c r="G7" s="368">
        <v>1612.5889999999999</v>
      </c>
      <c r="K7" s="369"/>
      <c r="L7" s="370"/>
      <c r="M7" s="370"/>
      <c r="N7" s="370"/>
      <c r="O7" s="370"/>
      <c r="P7" s="370"/>
    </row>
    <row r="8" spans="2:16" ht="21" customHeight="1">
      <c r="B8" s="365" t="s">
        <v>5</v>
      </c>
      <c r="C8" s="366">
        <v>1720</v>
      </c>
      <c r="D8" s="366">
        <v>1674</v>
      </c>
      <c r="E8" s="366">
        <v>1745.5619999999999</v>
      </c>
      <c r="F8" s="371">
        <v>1562.1959999999999</v>
      </c>
      <c r="G8" s="368">
        <v>1742.549</v>
      </c>
      <c r="K8" s="369"/>
      <c r="L8" s="370"/>
      <c r="M8" s="370"/>
      <c r="N8" s="372"/>
      <c r="O8" s="370"/>
      <c r="P8" s="370"/>
    </row>
    <row r="9" spans="2:16" ht="21" customHeight="1">
      <c r="B9" s="365" t="s">
        <v>6</v>
      </c>
      <c r="C9" s="366">
        <v>1735</v>
      </c>
      <c r="D9" s="366">
        <v>1596</v>
      </c>
      <c r="E9" s="366">
        <v>1682.5940000000001</v>
      </c>
      <c r="F9" s="367">
        <v>1453</v>
      </c>
      <c r="G9" s="368">
        <v>1583.836</v>
      </c>
      <c r="K9" s="369"/>
      <c r="L9" s="370"/>
      <c r="M9" s="370"/>
      <c r="N9" s="370"/>
      <c r="O9" s="370"/>
      <c r="P9" s="370"/>
    </row>
    <row r="10" spans="2:16" ht="21" customHeight="1">
      <c r="B10" s="365" t="s">
        <v>7</v>
      </c>
      <c r="C10" s="366">
        <v>1568</v>
      </c>
      <c r="D10" s="366">
        <v>1414</v>
      </c>
      <c r="E10" s="366">
        <v>1721.8942</v>
      </c>
      <c r="F10" s="367">
        <v>1294.0350000000001</v>
      </c>
      <c r="G10" s="368">
        <v>1346.6769999999999</v>
      </c>
      <c r="K10" s="369"/>
      <c r="L10" s="370"/>
      <c r="M10" s="370"/>
      <c r="N10" s="370"/>
      <c r="O10" s="370"/>
      <c r="P10" s="370"/>
    </row>
    <row r="11" spans="2:16" ht="21" customHeight="1">
      <c r="B11" s="365" t="s">
        <v>8</v>
      </c>
      <c r="C11" s="366">
        <v>1447</v>
      </c>
      <c r="D11" s="366">
        <v>1218</v>
      </c>
      <c r="E11" s="366">
        <v>1593.0050000000001</v>
      </c>
      <c r="F11" s="367">
        <v>1227.848</v>
      </c>
      <c r="G11" s="368">
        <v>1171.5411000000004</v>
      </c>
      <c r="K11" s="369"/>
      <c r="L11" s="370"/>
      <c r="M11" s="370"/>
      <c r="N11" s="370"/>
      <c r="O11" s="370"/>
      <c r="P11" s="370"/>
    </row>
    <row r="12" spans="2:16" ht="21" customHeight="1">
      <c r="B12" s="365" t="s">
        <v>9</v>
      </c>
      <c r="C12" s="366">
        <v>1340</v>
      </c>
      <c r="D12" s="366">
        <v>1084</v>
      </c>
      <c r="E12" s="366">
        <v>1388.973</v>
      </c>
      <c r="F12" s="367">
        <v>1128.5830000000001</v>
      </c>
      <c r="G12" s="368">
        <v>1014.437</v>
      </c>
      <c r="K12" s="369"/>
      <c r="L12" s="370"/>
      <c r="M12" s="370"/>
      <c r="N12" s="370"/>
      <c r="O12" s="370"/>
      <c r="P12" s="370"/>
    </row>
    <row r="13" spans="2:16" ht="21" customHeight="1">
      <c r="B13" s="365" t="s">
        <v>10</v>
      </c>
      <c r="C13" s="366">
        <v>1189</v>
      </c>
      <c r="D13" s="366">
        <v>980</v>
      </c>
      <c r="E13" s="366">
        <v>1087.125</v>
      </c>
      <c r="F13" s="367">
        <v>889.3</v>
      </c>
      <c r="G13" s="368">
        <v>762.38427100000001</v>
      </c>
      <c r="K13" s="369"/>
      <c r="L13" s="370"/>
      <c r="M13" s="370"/>
      <c r="N13" s="370"/>
      <c r="O13" s="370"/>
      <c r="P13" s="370"/>
    </row>
    <row r="14" spans="2:16" ht="21" customHeight="1">
      <c r="B14" s="365" t="s">
        <v>11</v>
      </c>
      <c r="C14" s="366">
        <v>958</v>
      </c>
      <c r="D14" s="366">
        <v>810</v>
      </c>
      <c r="E14" s="366">
        <v>874.971</v>
      </c>
      <c r="F14" s="367">
        <v>684.84299999999996</v>
      </c>
      <c r="G14" s="368">
        <v>605.18400000000008</v>
      </c>
      <c r="K14" s="369"/>
      <c r="L14" s="370"/>
      <c r="M14" s="370"/>
      <c r="N14" s="370"/>
      <c r="O14" s="370"/>
      <c r="P14" s="370"/>
    </row>
    <row r="15" spans="2:16" ht="21" customHeight="1">
      <c r="B15" s="365" t="s">
        <v>12</v>
      </c>
      <c r="C15" s="366">
        <v>991</v>
      </c>
      <c r="D15" s="366">
        <v>650</v>
      </c>
      <c r="E15" s="366">
        <v>793.18100000000004</v>
      </c>
      <c r="F15" s="367">
        <v>616.87599999999998</v>
      </c>
      <c r="G15" s="368"/>
      <c r="K15" s="369"/>
      <c r="L15" s="370"/>
      <c r="M15" s="370"/>
      <c r="N15" s="370"/>
      <c r="O15" s="370"/>
      <c r="P15" s="370"/>
    </row>
    <row r="16" spans="2:16" ht="21" customHeight="1" thickBot="1">
      <c r="B16" s="373" t="s">
        <v>13</v>
      </c>
      <c r="C16" s="374">
        <v>1047</v>
      </c>
      <c r="D16" s="375">
        <v>792</v>
      </c>
      <c r="E16" s="375">
        <v>1027</v>
      </c>
      <c r="F16" s="376">
        <v>1025</v>
      </c>
      <c r="G16" s="377"/>
      <c r="K16" s="369"/>
      <c r="L16" s="378"/>
      <c r="M16" s="378"/>
      <c r="N16" s="378"/>
      <c r="O16" s="378"/>
      <c r="P16" s="378"/>
    </row>
    <row r="47" spans="2:11">
      <c r="B47" s="379"/>
      <c r="K47" s="379"/>
    </row>
    <row r="49" spans="2:11">
      <c r="B49" s="379"/>
      <c r="K49" s="379"/>
    </row>
    <row r="50" spans="2:11">
      <c r="C50" s="379"/>
    </row>
    <row r="52" spans="2:11">
      <c r="B52" s="379" t="s">
        <v>14</v>
      </c>
    </row>
    <row r="53" spans="2:11">
      <c r="B53" s="379"/>
    </row>
  </sheetData>
  <pageMargins left="1.06" right="0.39370078740157483" top="0.6692913385826772" bottom="0.59055118110236227" header="0.51181102362204722" footer="0.51181102362204722"/>
  <pageSetup paperSize="9" scale="88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G50"/>
  <sheetViews>
    <sheetView workbookViewId="0">
      <selection activeCell="G14" sqref="G14"/>
    </sheetView>
  </sheetViews>
  <sheetFormatPr defaultRowHeight="12.75"/>
  <cols>
    <col min="1" max="1" width="3.7109375" style="381" customWidth="1"/>
    <col min="2" max="2" width="13.42578125" style="381" customWidth="1"/>
    <col min="3" max="4" width="14.140625" style="381" customWidth="1"/>
    <col min="5" max="5" width="13.5703125" style="381" customWidth="1"/>
    <col min="6" max="6" width="14.140625" style="381" customWidth="1"/>
    <col min="7" max="7" width="14.5703125" style="381" customWidth="1"/>
    <col min="8" max="8" width="13.140625" style="381" customWidth="1"/>
    <col min="9" max="9" width="15.140625" style="381" customWidth="1"/>
    <col min="10" max="16384" width="9.140625" style="381"/>
  </cols>
  <sheetData>
    <row r="2" spans="2:7" ht="18.75">
      <c r="B2" s="380" t="s">
        <v>71</v>
      </c>
      <c r="C2" s="380"/>
      <c r="D2" s="380"/>
      <c r="E2" s="380"/>
      <c r="F2" s="380"/>
      <c r="G2" s="380"/>
    </row>
    <row r="3" spans="2:7" ht="13.5" thickBot="1"/>
    <row r="4" spans="2:7" ht="15.75">
      <c r="B4" s="153" t="s">
        <v>1</v>
      </c>
      <c r="C4" s="154" t="s">
        <v>131</v>
      </c>
      <c r="D4" s="154" t="s">
        <v>133</v>
      </c>
      <c r="E4" s="154" t="s">
        <v>135</v>
      </c>
      <c r="F4" s="154" t="s">
        <v>155</v>
      </c>
      <c r="G4" s="155" t="s">
        <v>162</v>
      </c>
    </row>
    <row r="5" spans="2:7" ht="15.75">
      <c r="B5" s="74" t="s">
        <v>2</v>
      </c>
      <c r="C5" s="156">
        <v>31.274999999999999</v>
      </c>
      <c r="D5" s="156">
        <v>18.125</v>
      </c>
      <c r="E5" s="156">
        <v>26.856999999999999</v>
      </c>
      <c r="F5" s="75">
        <v>10.473000000000001</v>
      </c>
      <c r="G5" s="149">
        <v>17.771000000000001</v>
      </c>
    </row>
    <row r="6" spans="2:7" ht="15.75">
      <c r="B6" s="74" t="s">
        <v>3</v>
      </c>
      <c r="C6" s="156">
        <v>37.396000000000001</v>
      </c>
      <c r="D6" s="156">
        <v>23.145</v>
      </c>
      <c r="E6" s="156">
        <v>30.890999999999998</v>
      </c>
      <c r="F6" s="75">
        <v>20.724</v>
      </c>
      <c r="G6" s="149">
        <v>32.588999999999999</v>
      </c>
    </row>
    <row r="7" spans="2:7" ht="15.75">
      <c r="B7" s="74" t="s">
        <v>4</v>
      </c>
      <c r="C7" s="156">
        <v>38.805999999999997</v>
      </c>
      <c r="D7" s="156">
        <v>32.659999999999997</v>
      </c>
      <c r="E7" s="156">
        <v>38.808</v>
      </c>
      <c r="F7" s="75">
        <v>32.228000000000002</v>
      </c>
      <c r="G7" s="149">
        <v>30.716999999999999</v>
      </c>
    </row>
    <row r="8" spans="2:7" ht="15.75">
      <c r="B8" s="74" t="s">
        <v>5</v>
      </c>
      <c r="C8" s="156">
        <v>36.700000000000003</v>
      </c>
      <c r="D8" s="156">
        <v>36.353999999999999</v>
      </c>
      <c r="E8" s="156">
        <v>38.808</v>
      </c>
      <c r="F8" s="75">
        <v>32.805</v>
      </c>
      <c r="G8" s="149">
        <v>29.25</v>
      </c>
    </row>
    <row r="9" spans="2:7" ht="15.75">
      <c r="B9" s="74" t="s">
        <v>6</v>
      </c>
      <c r="C9" s="156">
        <v>35.034999999999997</v>
      </c>
      <c r="D9" s="156">
        <v>37.466000000000001</v>
      </c>
      <c r="E9" s="156">
        <v>38.311</v>
      </c>
      <c r="F9" s="75">
        <v>32.732999999999997</v>
      </c>
      <c r="G9" s="149">
        <v>28.404</v>
      </c>
    </row>
    <row r="10" spans="2:7" ht="15.75">
      <c r="B10" s="74" t="s">
        <v>7</v>
      </c>
      <c r="C10" s="156">
        <v>29.001000000000001</v>
      </c>
      <c r="D10" s="156">
        <v>27.829000000000001</v>
      </c>
      <c r="E10" s="156">
        <v>31.65</v>
      </c>
      <c r="F10" s="75">
        <v>29.475999999999999</v>
      </c>
      <c r="G10" s="149">
        <v>19</v>
      </c>
    </row>
    <row r="11" spans="2:7" ht="15.75">
      <c r="B11" s="74" t="s">
        <v>8</v>
      </c>
      <c r="C11" s="156">
        <v>21.855</v>
      </c>
      <c r="D11" s="156">
        <v>18.579000000000001</v>
      </c>
      <c r="E11" s="156">
        <v>30.152999999999999</v>
      </c>
      <c r="F11" s="75">
        <v>26.443000000000001</v>
      </c>
      <c r="G11" s="149">
        <v>13.18</v>
      </c>
    </row>
    <row r="12" spans="2:7" ht="15.75">
      <c r="B12" s="74" t="s">
        <v>9</v>
      </c>
      <c r="C12" s="75">
        <v>32.792000000000002</v>
      </c>
      <c r="D12" s="156">
        <v>11.273999999999999</v>
      </c>
      <c r="E12" s="156">
        <v>21.762</v>
      </c>
      <c r="F12" s="75">
        <v>19.797999999999998</v>
      </c>
      <c r="G12" s="149">
        <v>6.4279999999999999</v>
      </c>
    </row>
    <row r="13" spans="2:7" ht="15.75">
      <c r="B13" s="74" t="s">
        <v>10</v>
      </c>
      <c r="C13" s="75">
        <v>6.47</v>
      </c>
      <c r="D13" s="156">
        <v>3.9889999999999999</v>
      </c>
      <c r="E13" s="156">
        <v>12.426</v>
      </c>
      <c r="F13" s="75">
        <v>11.467000000000001</v>
      </c>
      <c r="G13" s="149">
        <v>1.7983800000000001</v>
      </c>
    </row>
    <row r="14" spans="2:7" ht="15.75">
      <c r="B14" s="74" t="s">
        <v>11</v>
      </c>
      <c r="C14" s="75">
        <v>3.9649999999999999</v>
      </c>
      <c r="D14" s="156">
        <v>2.5339999999999998</v>
      </c>
      <c r="E14" s="75">
        <v>6.7519999999999998</v>
      </c>
      <c r="F14" s="75">
        <v>6.1280000000000001</v>
      </c>
      <c r="G14" s="149">
        <v>0.81200000000000006</v>
      </c>
    </row>
    <row r="15" spans="2:7" ht="15.75">
      <c r="B15" s="74" t="s">
        <v>12</v>
      </c>
      <c r="C15" s="75">
        <v>10.015000000000001</v>
      </c>
      <c r="D15" s="156">
        <v>3.7330000000000001</v>
      </c>
      <c r="E15" s="75">
        <v>7.8879999999999999</v>
      </c>
      <c r="F15" s="75">
        <v>4.96</v>
      </c>
      <c r="G15" s="149"/>
    </row>
    <row r="16" spans="2:7" ht="16.5" thickBot="1">
      <c r="B16" s="77" t="s">
        <v>13</v>
      </c>
      <c r="C16" s="78">
        <v>9.2590000000000003</v>
      </c>
      <c r="D16" s="78">
        <v>9.4009999999999998</v>
      </c>
      <c r="E16" s="79">
        <v>8.7780000000000005</v>
      </c>
      <c r="F16" s="79">
        <v>6.5030000000000001</v>
      </c>
      <c r="G16" s="150"/>
    </row>
    <row r="17" spans="4:5" ht="15.75">
      <c r="D17" s="382" t="s">
        <v>68</v>
      </c>
      <c r="E17" s="383"/>
    </row>
    <row r="48" spans="2:3">
      <c r="B48" s="384" t="s">
        <v>14</v>
      </c>
      <c r="C48" s="384"/>
    </row>
    <row r="49" spans="2:2">
      <c r="B49" s="384" t="s">
        <v>15</v>
      </c>
    </row>
    <row r="50" spans="2:2">
      <c r="B50" s="384"/>
    </row>
  </sheetData>
  <pageMargins left="0.86614173228346458" right="0.74803149606299213" top="0.55118110236220474" bottom="0.43307086614173229" header="0.51181102362204722" footer="0.51181102362204722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H50"/>
  <sheetViews>
    <sheetView topLeftCell="A4" workbookViewId="0">
      <selection activeCell="G14" sqref="G14"/>
    </sheetView>
  </sheetViews>
  <sheetFormatPr defaultRowHeight="12.75"/>
  <cols>
    <col min="1" max="1" width="2.5703125" style="381" customWidth="1"/>
    <col min="2" max="2" width="12.7109375" style="381" customWidth="1"/>
    <col min="3" max="3" width="13.5703125" style="381" customWidth="1"/>
    <col min="4" max="4" width="14.5703125" style="381" customWidth="1"/>
    <col min="5" max="5" width="14.85546875" style="381" customWidth="1"/>
    <col min="6" max="6" width="14" style="381" customWidth="1"/>
    <col min="7" max="7" width="15" style="381" customWidth="1"/>
    <col min="8" max="8" width="4.42578125" style="381" customWidth="1"/>
    <col min="9" max="16384" width="9.140625" style="381"/>
  </cols>
  <sheetData>
    <row r="2" spans="2:8" ht="18.75">
      <c r="B2" s="385" t="s">
        <v>183</v>
      </c>
      <c r="C2" s="385"/>
      <c r="D2" s="385"/>
      <c r="E2" s="385"/>
      <c r="F2" s="385"/>
      <c r="G2" s="385"/>
    </row>
    <row r="3" spans="2:8" ht="13.5" thickBot="1"/>
    <row r="4" spans="2:8" ht="18.75">
      <c r="B4" s="146" t="s">
        <v>1</v>
      </c>
      <c r="C4" s="147" t="s">
        <v>131</v>
      </c>
      <c r="D4" s="147" t="s">
        <v>133</v>
      </c>
      <c r="E4" s="147" t="s">
        <v>135</v>
      </c>
      <c r="F4" s="147" t="s">
        <v>155</v>
      </c>
      <c r="G4" s="148" t="s">
        <v>162</v>
      </c>
    </row>
    <row r="5" spans="2:8" ht="15.75">
      <c r="B5" s="74" t="s">
        <v>2</v>
      </c>
      <c r="C5" s="75">
        <v>27.318999999999999</v>
      </c>
      <c r="D5" s="75">
        <v>28.289000000000001</v>
      </c>
      <c r="E5" s="75">
        <v>43.69</v>
      </c>
      <c r="F5" s="75">
        <v>28.436</v>
      </c>
      <c r="G5" s="149">
        <v>36.58</v>
      </c>
    </row>
    <row r="6" spans="2:8" ht="15.75">
      <c r="B6" s="74" t="s">
        <v>3</v>
      </c>
      <c r="C6" s="75">
        <v>44.116999999999997</v>
      </c>
      <c r="D6" s="75">
        <v>38.021000000000001</v>
      </c>
      <c r="E6" s="75">
        <v>47.658999999999999</v>
      </c>
      <c r="F6" s="75">
        <v>49.677</v>
      </c>
      <c r="G6" s="149">
        <v>49.478999999999999</v>
      </c>
    </row>
    <row r="7" spans="2:8" ht="15.75">
      <c r="B7" s="74" t="s">
        <v>4</v>
      </c>
      <c r="C7" s="75">
        <v>50.05</v>
      </c>
      <c r="D7" s="75">
        <v>41.186999999999998</v>
      </c>
      <c r="E7" s="75">
        <v>48.497999999999998</v>
      </c>
      <c r="F7" s="75">
        <v>49.412999999999997</v>
      </c>
      <c r="G7" s="149">
        <v>49.057000000000002</v>
      </c>
    </row>
    <row r="8" spans="2:8" ht="15.75">
      <c r="B8" s="74" t="s">
        <v>5</v>
      </c>
      <c r="C8" s="75">
        <v>48.304000000000002</v>
      </c>
      <c r="D8" s="75">
        <v>47.594000000000001</v>
      </c>
      <c r="E8" s="75">
        <v>47.98</v>
      </c>
      <c r="F8" s="75">
        <v>49.545000000000002</v>
      </c>
      <c r="G8" s="149">
        <v>51.476999999999997</v>
      </c>
    </row>
    <row r="9" spans="2:8" ht="15.75">
      <c r="B9" s="74" t="s">
        <v>6</v>
      </c>
      <c r="C9" s="75">
        <v>44.588999999999999</v>
      </c>
      <c r="D9" s="75">
        <v>40.374000000000002</v>
      </c>
      <c r="E9" s="75">
        <v>42.604999999999997</v>
      </c>
      <c r="F9" s="75">
        <v>46.07</v>
      </c>
      <c r="G9" s="149">
        <v>45.944000000000003</v>
      </c>
    </row>
    <row r="10" spans="2:8" ht="15.75">
      <c r="B10" s="74" t="s">
        <v>7</v>
      </c>
      <c r="C10" s="75">
        <v>42.784999999999997</v>
      </c>
      <c r="D10" s="75">
        <v>32.130000000000003</v>
      </c>
      <c r="E10" s="75">
        <v>43.387</v>
      </c>
      <c r="F10" s="75">
        <v>41.537999999999997</v>
      </c>
      <c r="G10" s="149">
        <v>34.253999999999998</v>
      </c>
    </row>
    <row r="11" spans="2:8" ht="15.75">
      <c r="B11" s="74" t="s">
        <v>8</v>
      </c>
      <c r="C11" s="75">
        <v>26.128</v>
      </c>
      <c r="D11" s="75">
        <v>19.385000000000002</v>
      </c>
      <c r="E11" s="75">
        <v>41.715000000000003</v>
      </c>
      <c r="F11" s="75">
        <v>35.869</v>
      </c>
      <c r="G11" s="149">
        <v>23.568999999999999</v>
      </c>
    </row>
    <row r="12" spans="2:8" ht="15.75">
      <c r="B12" s="74" t="s">
        <v>70</v>
      </c>
      <c r="C12" s="75">
        <v>19.899000000000001</v>
      </c>
      <c r="D12" s="75">
        <v>11.077</v>
      </c>
      <c r="E12" s="75">
        <v>34.466999999999999</v>
      </c>
      <c r="F12" s="75">
        <v>28.045000000000002</v>
      </c>
      <c r="G12" s="149">
        <v>11.291</v>
      </c>
      <c r="H12" s="381" t="s">
        <v>68</v>
      </c>
    </row>
    <row r="13" spans="2:8" ht="15.75">
      <c r="B13" s="74" t="s">
        <v>10</v>
      </c>
      <c r="C13" s="75">
        <v>8.9600000000000009</v>
      </c>
      <c r="D13" s="75">
        <v>4.4080000000000004</v>
      </c>
      <c r="E13" s="75">
        <v>24.681999999999999</v>
      </c>
      <c r="F13" s="75">
        <v>17.486999999999998</v>
      </c>
      <c r="G13" s="149">
        <v>4.4898910000000001</v>
      </c>
    </row>
    <row r="14" spans="2:8" ht="15.75">
      <c r="B14" s="74" t="s">
        <v>11</v>
      </c>
      <c r="C14" s="75">
        <v>5.3049999999999997</v>
      </c>
      <c r="D14" s="75">
        <v>2.9729999999999999</v>
      </c>
      <c r="E14" s="75">
        <v>19.056999999999999</v>
      </c>
      <c r="F14" s="75">
        <v>13.381</v>
      </c>
      <c r="G14" s="149">
        <v>3.2029999999999998</v>
      </c>
    </row>
    <row r="15" spans="2:8" ht="15.75">
      <c r="B15" s="74" t="s">
        <v>12</v>
      </c>
      <c r="C15" s="75">
        <v>12.535</v>
      </c>
      <c r="D15" s="75">
        <v>5.8209999999999997</v>
      </c>
      <c r="E15" s="75">
        <v>19.056999999999999</v>
      </c>
      <c r="F15" s="75">
        <v>14.093</v>
      </c>
      <c r="G15" s="149"/>
    </row>
    <row r="16" spans="2:8" ht="16.5" thickBot="1">
      <c r="B16" s="77" t="s">
        <v>13</v>
      </c>
      <c r="C16" s="78">
        <v>18.652999999999999</v>
      </c>
      <c r="D16" s="79">
        <v>22.494</v>
      </c>
      <c r="E16" s="79">
        <v>23.931999999999999</v>
      </c>
      <c r="F16" s="79">
        <v>25.891999999999999</v>
      </c>
      <c r="G16" s="150"/>
    </row>
    <row r="17" spans="2:7" ht="15.75">
      <c r="B17" s="151"/>
      <c r="C17" s="152"/>
      <c r="D17" s="152"/>
      <c r="E17" s="152"/>
      <c r="F17" s="152"/>
      <c r="G17" s="152"/>
    </row>
    <row r="18" spans="2:7" ht="15.75">
      <c r="B18" s="151"/>
      <c r="C18" s="152"/>
      <c r="D18" s="152"/>
      <c r="E18" s="152"/>
      <c r="F18" s="152"/>
      <c r="G18" s="152"/>
    </row>
    <row r="48" spans="2:3">
      <c r="B48" s="386" t="s">
        <v>14</v>
      </c>
      <c r="C48" s="386"/>
    </row>
    <row r="49" spans="2:2">
      <c r="B49" s="386" t="s">
        <v>15</v>
      </c>
    </row>
    <row r="50" spans="2:2">
      <c r="B50" s="386"/>
    </row>
  </sheetData>
  <pageMargins left="0.9055118110236221" right="0.70866141732283472" top="0.59055118110236227" bottom="0.51181102362204722" header="0.51181102362204722" footer="0.51181102362204722"/>
  <pageSetup paperSize="9" scale="95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H47"/>
  <sheetViews>
    <sheetView workbookViewId="0">
      <selection activeCell="K16" sqref="K16"/>
    </sheetView>
  </sheetViews>
  <sheetFormatPr defaultRowHeight="12.75"/>
  <cols>
    <col min="1" max="1" width="9.140625" style="388"/>
    <col min="2" max="2" width="12.42578125" style="388" customWidth="1"/>
    <col min="3" max="3" width="13" style="388" customWidth="1"/>
    <col min="4" max="4" width="14.140625" style="388" customWidth="1"/>
    <col min="5" max="5" width="13.7109375" style="388" customWidth="1"/>
    <col min="6" max="6" width="13.5703125" style="388" customWidth="1"/>
    <col min="7" max="7" width="13" style="388" customWidth="1"/>
    <col min="8" max="8" width="3.5703125" style="388" customWidth="1"/>
    <col min="9" max="16384" width="9.140625" style="388"/>
  </cols>
  <sheetData>
    <row r="2" spans="2:8" ht="18.75">
      <c r="B2" s="387" t="s">
        <v>0</v>
      </c>
      <c r="C2" s="387"/>
      <c r="D2" s="387"/>
      <c r="E2" s="387"/>
      <c r="F2" s="387"/>
      <c r="G2" s="387"/>
    </row>
    <row r="3" spans="2:8" ht="13.5" thickBot="1"/>
    <row r="4" spans="2:8" ht="18.75">
      <c r="B4" s="389" t="s">
        <v>1</v>
      </c>
      <c r="C4" s="390">
        <v>2011</v>
      </c>
      <c r="D4" s="390">
        <v>2012</v>
      </c>
      <c r="E4" s="390">
        <v>2013</v>
      </c>
      <c r="F4" s="390">
        <v>2014</v>
      </c>
      <c r="G4" s="391">
        <v>2015</v>
      </c>
    </row>
    <row r="5" spans="2:8" ht="21" customHeight="1">
      <c r="B5" s="392" t="s">
        <v>2</v>
      </c>
      <c r="C5" s="393">
        <v>24.25</v>
      </c>
      <c r="D5" s="393">
        <v>26.94</v>
      </c>
      <c r="E5" s="393">
        <v>38.625</v>
      </c>
      <c r="F5" s="393">
        <v>19.600000000000001</v>
      </c>
      <c r="G5" s="394">
        <v>21.2</v>
      </c>
    </row>
    <row r="6" spans="2:8" ht="21" customHeight="1">
      <c r="B6" s="392" t="s">
        <v>3</v>
      </c>
      <c r="C6" s="393">
        <v>23.35</v>
      </c>
      <c r="D6" s="393">
        <v>36.78</v>
      </c>
      <c r="E6" s="393">
        <v>37.6</v>
      </c>
      <c r="F6" s="393">
        <v>21.2</v>
      </c>
      <c r="G6" s="394">
        <v>36.774999999999999</v>
      </c>
    </row>
    <row r="7" spans="2:8" ht="21" customHeight="1">
      <c r="B7" s="392" t="s">
        <v>4</v>
      </c>
      <c r="C7" s="393">
        <v>34.935000000000002</v>
      </c>
      <c r="D7" s="393">
        <v>30.63</v>
      </c>
      <c r="E7" s="393">
        <v>41.7</v>
      </c>
      <c r="F7" s="393">
        <v>32.270000000000003</v>
      </c>
      <c r="G7" s="394">
        <v>35.755000000000003</v>
      </c>
    </row>
    <row r="8" spans="2:8" ht="21" customHeight="1">
      <c r="B8" s="392" t="s">
        <v>5</v>
      </c>
      <c r="C8" s="393">
        <v>44.16</v>
      </c>
      <c r="D8" s="393">
        <v>36.784999999999997</v>
      </c>
      <c r="E8" s="393">
        <v>46.2</v>
      </c>
      <c r="F8" s="393">
        <v>38.625</v>
      </c>
      <c r="G8" s="394">
        <v>45.8</v>
      </c>
    </row>
    <row r="9" spans="2:8" ht="21" customHeight="1">
      <c r="B9" s="392" t="s">
        <v>6</v>
      </c>
      <c r="C9" s="393">
        <v>40.674999999999997</v>
      </c>
      <c r="D9" s="393">
        <v>40.880000000000003</v>
      </c>
      <c r="E9" s="393">
        <v>47.44</v>
      </c>
      <c r="F9" s="393">
        <v>34.935000000000002</v>
      </c>
      <c r="G9" s="394">
        <v>38.83</v>
      </c>
      <c r="H9" s="395"/>
    </row>
    <row r="10" spans="2:8" ht="21" customHeight="1">
      <c r="B10" s="392" t="s">
        <v>7</v>
      </c>
      <c r="C10" s="393">
        <v>34.935000000000002</v>
      </c>
      <c r="D10" s="393">
        <v>26.408000000000001</v>
      </c>
      <c r="E10" s="393">
        <v>43.134</v>
      </c>
      <c r="F10" s="393">
        <v>29.047999999999998</v>
      </c>
      <c r="G10" s="394">
        <v>18</v>
      </c>
    </row>
    <row r="11" spans="2:8" ht="21" customHeight="1">
      <c r="B11" s="392" t="s">
        <v>8</v>
      </c>
      <c r="C11" s="393">
        <v>29.4</v>
      </c>
      <c r="D11" s="393">
        <v>19.600000000000001</v>
      </c>
      <c r="E11" s="393">
        <v>29.047999999999998</v>
      </c>
      <c r="F11" s="393">
        <v>27.64</v>
      </c>
      <c r="G11" s="394">
        <v>13.33</v>
      </c>
    </row>
    <row r="12" spans="2:8" ht="21" customHeight="1">
      <c r="B12" s="392" t="s">
        <v>9</v>
      </c>
      <c r="C12" s="393">
        <v>24.7</v>
      </c>
      <c r="D12" s="393">
        <v>18.64</v>
      </c>
      <c r="E12" s="393">
        <v>19.600000000000001</v>
      </c>
      <c r="F12" s="393">
        <v>18.8</v>
      </c>
      <c r="G12" s="394">
        <v>14</v>
      </c>
    </row>
    <row r="13" spans="2:8" ht="21" customHeight="1">
      <c r="B13" s="392" t="s">
        <v>10</v>
      </c>
      <c r="C13" s="393">
        <v>17.86</v>
      </c>
      <c r="D13" s="393">
        <v>16.32</v>
      </c>
      <c r="E13" s="393">
        <v>15.48</v>
      </c>
      <c r="F13" s="393">
        <v>13.3</v>
      </c>
      <c r="G13" s="394">
        <v>14</v>
      </c>
    </row>
    <row r="14" spans="2:8" ht="21" customHeight="1">
      <c r="B14" s="392" t="s">
        <v>11</v>
      </c>
      <c r="C14" s="393">
        <v>17.827000000000002</v>
      </c>
      <c r="D14" s="393">
        <v>16.04</v>
      </c>
      <c r="E14" s="393">
        <v>16.04</v>
      </c>
      <c r="F14" s="393">
        <v>10.98</v>
      </c>
      <c r="G14" s="394">
        <v>13.72</v>
      </c>
    </row>
    <row r="15" spans="2:8" ht="21" customHeight="1">
      <c r="B15" s="392" t="s">
        <v>12</v>
      </c>
      <c r="C15" s="393">
        <v>16.88</v>
      </c>
      <c r="D15" s="393">
        <v>19.440000000000001</v>
      </c>
      <c r="E15" s="393">
        <v>17.3</v>
      </c>
      <c r="F15" s="393">
        <v>14.96</v>
      </c>
      <c r="G15" s="394"/>
    </row>
    <row r="16" spans="2:8" ht="21" customHeight="1" thickBot="1">
      <c r="B16" s="396" t="s">
        <v>13</v>
      </c>
      <c r="C16" s="397">
        <v>26.936</v>
      </c>
      <c r="D16" s="397">
        <v>25.527999999999999</v>
      </c>
      <c r="E16" s="397">
        <v>18.8</v>
      </c>
      <c r="F16" s="397">
        <v>16.18</v>
      </c>
      <c r="G16" s="398"/>
    </row>
    <row r="46" spans="2:3">
      <c r="B46" s="399" t="s">
        <v>14</v>
      </c>
      <c r="C46" s="399"/>
    </row>
    <row r="47" spans="2:3">
      <c r="B47" s="399" t="s">
        <v>15</v>
      </c>
    </row>
  </sheetData>
  <pageMargins left="0.5" right="0.19685039370078741" top="0.55118110236220474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P54"/>
  <sheetViews>
    <sheetView view="pageBreakPreview" topLeftCell="A10" zoomScale="60" workbookViewId="0">
      <selection activeCell="G14" sqref="G14"/>
    </sheetView>
  </sheetViews>
  <sheetFormatPr defaultRowHeight="12.75"/>
  <cols>
    <col min="1" max="1" width="2.7109375" style="388" customWidth="1"/>
    <col min="2" max="2" width="12.85546875" style="388" customWidth="1"/>
    <col min="3" max="3" width="14.5703125" style="388" customWidth="1"/>
    <col min="4" max="4" width="15.5703125" style="388" customWidth="1"/>
    <col min="5" max="5" width="16.42578125" style="388" customWidth="1"/>
    <col min="6" max="6" width="15.85546875" style="388" customWidth="1"/>
    <col min="7" max="7" width="13.85546875" style="388" customWidth="1"/>
    <col min="8" max="8" width="14.5703125" style="388" customWidth="1"/>
    <col min="9" max="10" width="9.140625" style="388"/>
    <col min="11" max="11" width="13.85546875" style="388" customWidth="1"/>
    <col min="12" max="12" width="14.28515625" style="388" customWidth="1"/>
    <col min="13" max="13" width="13.5703125" style="388" customWidth="1"/>
    <col min="14" max="14" width="15.85546875" style="388" customWidth="1"/>
    <col min="15" max="15" width="14.85546875" style="388" customWidth="1"/>
    <col min="16" max="16" width="14" style="388" customWidth="1"/>
    <col min="17" max="16384" width="9.140625" style="388"/>
  </cols>
  <sheetData>
    <row r="2" spans="2:16" ht="18.75">
      <c r="B2" s="387" t="s">
        <v>184</v>
      </c>
      <c r="C2" s="387"/>
      <c r="D2" s="387"/>
      <c r="E2" s="387"/>
      <c r="F2" s="387"/>
      <c r="G2" s="387"/>
      <c r="K2" s="387"/>
      <c r="L2" s="387"/>
      <c r="M2" s="387"/>
      <c r="N2" s="387"/>
      <c r="O2" s="387"/>
      <c r="P2" s="387"/>
    </row>
    <row r="3" spans="2:16" ht="13.5" thickBot="1"/>
    <row r="4" spans="2:16" ht="27" customHeight="1">
      <c r="B4" s="400" t="s">
        <v>1</v>
      </c>
      <c r="C4" s="401">
        <v>2011</v>
      </c>
      <c r="D4" s="401">
        <v>2012</v>
      </c>
      <c r="E4" s="401">
        <v>2013</v>
      </c>
      <c r="F4" s="401">
        <v>2014</v>
      </c>
      <c r="G4" s="402">
        <v>2015</v>
      </c>
      <c r="K4" s="403"/>
      <c r="L4" s="404"/>
      <c r="M4" s="404"/>
      <c r="N4" s="404"/>
      <c r="O4" s="404"/>
      <c r="P4" s="404"/>
    </row>
    <row r="5" spans="2:16" ht="21" customHeight="1">
      <c r="B5" s="405" t="s">
        <v>2</v>
      </c>
      <c r="C5" s="406">
        <v>626.15</v>
      </c>
      <c r="D5" s="406">
        <v>634.45000000000005</v>
      </c>
      <c r="E5" s="406">
        <v>438.41699999999997</v>
      </c>
      <c r="F5" s="406">
        <v>473.64</v>
      </c>
      <c r="G5" s="407">
        <v>322.226</v>
      </c>
      <c r="K5" s="408"/>
      <c r="L5" s="409"/>
      <c r="M5" s="409"/>
      <c r="N5" s="409"/>
      <c r="O5" s="409"/>
      <c r="P5" s="409"/>
    </row>
    <row r="6" spans="2:16" ht="21" customHeight="1">
      <c r="B6" s="405" t="s">
        <v>3</v>
      </c>
      <c r="C6" s="406">
        <v>632.65599999999995</v>
      </c>
      <c r="D6" s="406">
        <v>685.53</v>
      </c>
      <c r="E6" s="406">
        <v>526.01599999999996</v>
      </c>
      <c r="F6" s="406">
        <v>521.66</v>
      </c>
      <c r="G6" s="407">
        <v>517.93700000000001</v>
      </c>
      <c r="K6" s="408"/>
      <c r="L6" s="409"/>
      <c r="M6" s="409"/>
      <c r="N6" s="409"/>
      <c r="O6" s="409"/>
      <c r="P6" s="409"/>
    </row>
    <row r="7" spans="2:16" ht="21" customHeight="1">
      <c r="B7" s="405" t="s">
        <v>4</v>
      </c>
      <c r="C7" s="406">
        <v>659.923</v>
      </c>
      <c r="D7" s="406">
        <v>679.47</v>
      </c>
      <c r="E7" s="406">
        <v>674.24699999999996</v>
      </c>
      <c r="F7" s="406">
        <v>603.81799999999998</v>
      </c>
      <c r="G7" s="407">
        <v>624.99099999999999</v>
      </c>
      <c r="K7" s="408"/>
      <c r="L7" s="409"/>
      <c r="M7" s="409"/>
      <c r="N7" s="409"/>
      <c r="O7" s="409"/>
      <c r="P7" s="409"/>
    </row>
    <row r="8" spans="2:16" ht="21" customHeight="1">
      <c r="B8" s="405" t="s">
        <v>5</v>
      </c>
      <c r="C8" s="406">
        <v>659.923</v>
      </c>
      <c r="D8" s="406">
        <v>655.19399999999996</v>
      </c>
      <c r="E8" s="406">
        <v>721.81299999999999</v>
      </c>
      <c r="F8" s="406">
        <v>656.19100000000003</v>
      </c>
      <c r="G8" s="407">
        <v>706.18299999999999</v>
      </c>
      <c r="K8" s="408"/>
      <c r="L8" s="409"/>
      <c r="M8" s="409"/>
      <c r="N8" s="410"/>
      <c r="O8" s="409"/>
      <c r="P8" s="409"/>
    </row>
    <row r="9" spans="2:16" ht="21" customHeight="1">
      <c r="B9" s="405" t="s">
        <v>6</v>
      </c>
      <c r="C9" s="406">
        <v>661.9</v>
      </c>
      <c r="D9" s="406">
        <v>586.59</v>
      </c>
      <c r="E9" s="406">
        <v>674.64800000000002</v>
      </c>
      <c r="F9" s="406">
        <v>602.63300000000004</v>
      </c>
      <c r="G9" s="407">
        <v>640.05600000000004</v>
      </c>
      <c r="K9" s="408"/>
      <c r="L9" s="409"/>
      <c r="M9" s="409"/>
      <c r="N9" s="409"/>
      <c r="O9" s="409"/>
      <c r="P9" s="409"/>
    </row>
    <row r="10" spans="2:16" ht="21" customHeight="1">
      <c r="B10" s="405" t="s">
        <v>7</v>
      </c>
      <c r="C10" s="406">
        <v>649.70500000000004</v>
      </c>
      <c r="D10" s="406">
        <v>569.24</v>
      </c>
      <c r="E10" s="406">
        <v>711.37800000000004</v>
      </c>
      <c r="F10" s="406">
        <v>580.03499999999997</v>
      </c>
      <c r="G10" s="407">
        <v>583.11900000000003</v>
      </c>
      <c r="K10" s="408"/>
      <c r="L10" s="409"/>
      <c r="M10" s="409"/>
      <c r="N10" s="409"/>
      <c r="O10" s="409"/>
      <c r="P10" s="409"/>
    </row>
    <row r="11" spans="2:16" ht="21" customHeight="1">
      <c r="B11" s="405" t="s">
        <v>8</v>
      </c>
      <c r="C11" s="406">
        <v>671.44600000000003</v>
      </c>
      <c r="D11" s="406">
        <v>550.83600000000001</v>
      </c>
      <c r="E11" s="406">
        <v>682.29399999999998</v>
      </c>
      <c r="F11" s="406">
        <v>583.11900000000003</v>
      </c>
      <c r="G11" s="407">
        <v>568.947</v>
      </c>
      <c r="K11" s="408"/>
      <c r="L11" s="409"/>
      <c r="M11" s="409"/>
      <c r="N11" s="409"/>
      <c r="O11" s="409"/>
      <c r="P11" s="409"/>
    </row>
    <row r="12" spans="2:16" ht="21" customHeight="1">
      <c r="B12" s="405" t="s">
        <v>9</v>
      </c>
      <c r="C12" s="406">
        <v>664.27700000000004</v>
      </c>
      <c r="D12" s="406">
        <v>542.47699999999998</v>
      </c>
      <c r="E12" s="406">
        <v>682.29399999999998</v>
      </c>
      <c r="F12" s="406">
        <v>589.31799999999998</v>
      </c>
      <c r="G12" s="407">
        <v>526.08000000000004</v>
      </c>
      <c r="K12" s="408"/>
      <c r="L12" s="409"/>
      <c r="M12" s="409"/>
      <c r="N12" s="409"/>
      <c r="O12" s="409"/>
      <c r="P12" s="409"/>
    </row>
    <row r="13" spans="2:16" ht="21" customHeight="1">
      <c r="B13" s="405" t="s">
        <v>10</v>
      </c>
      <c r="C13" s="406">
        <v>564.245</v>
      </c>
      <c r="D13" s="406">
        <v>525.67700000000002</v>
      </c>
      <c r="E13" s="406">
        <v>550.52800000000002</v>
      </c>
      <c r="F13" s="406">
        <v>470.94799999999998</v>
      </c>
      <c r="G13" s="407">
        <v>374.14800000000002</v>
      </c>
      <c r="K13" s="408"/>
      <c r="L13" s="409"/>
      <c r="M13" s="409"/>
      <c r="N13" s="409"/>
      <c r="O13" s="409"/>
      <c r="P13" s="409"/>
    </row>
    <row r="14" spans="2:16" ht="21" customHeight="1">
      <c r="B14" s="405" t="s">
        <v>11</v>
      </c>
      <c r="C14" s="406">
        <v>424.15199999999999</v>
      </c>
      <c r="D14" s="406">
        <v>361.69600000000003</v>
      </c>
      <c r="E14" s="406">
        <v>410.85300000000001</v>
      </c>
      <c r="F14" s="406">
        <v>312.81099999999998</v>
      </c>
      <c r="G14" s="407">
        <v>251.72200000000001</v>
      </c>
      <c r="K14" s="408"/>
      <c r="L14" s="409"/>
      <c r="M14" s="409"/>
      <c r="N14" s="409"/>
      <c r="O14" s="409"/>
      <c r="P14" s="409"/>
    </row>
    <row r="15" spans="2:16" ht="21" customHeight="1">
      <c r="B15" s="405" t="s">
        <v>12</v>
      </c>
      <c r="C15" s="406">
        <v>497.89299999999997</v>
      </c>
      <c r="D15" s="406">
        <v>272.79599999999999</v>
      </c>
      <c r="E15" s="406">
        <v>338.93700000000001</v>
      </c>
      <c r="F15" s="406">
        <v>243.71799999999999</v>
      </c>
      <c r="G15" s="407"/>
      <c r="K15" s="408"/>
      <c r="L15" s="409"/>
      <c r="M15" s="409"/>
      <c r="N15" s="409"/>
      <c r="O15" s="409"/>
      <c r="P15" s="409"/>
    </row>
    <row r="16" spans="2:16" ht="21" customHeight="1" thickBot="1">
      <c r="B16" s="411" t="s">
        <v>13</v>
      </c>
      <c r="C16" s="412">
        <v>543.51700000000005</v>
      </c>
      <c r="D16" s="413">
        <f>+[1]UTAMA!F17</f>
        <v>88.61</v>
      </c>
      <c r="E16" s="413">
        <v>384.69600000000003</v>
      </c>
      <c r="F16" s="413">
        <v>308.40100000000001</v>
      </c>
      <c r="G16" s="414"/>
      <c r="K16" s="408"/>
      <c r="L16" s="415"/>
      <c r="M16" s="415"/>
      <c r="N16" s="415"/>
      <c r="O16" s="415"/>
      <c r="P16" s="415"/>
    </row>
    <row r="47" spans="2:11">
      <c r="B47" s="416"/>
      <c r="K47" s="416"/>
    </row>
    <row r="49" spans="2:11">
      <c r="B49" s="416"/>
      <c r="K49" s="416"/>
    </row>
    <row r="50" spans="2:11">
      <c r="C50" s="399"/>
    </row>
    <row r="51" spans="2:11">
      <c r="C51" s="399"/>
    </row>
    <row r="52" spans="2:11">
      <c r="B52" s="399" t="s">
        <v>14</v>
      </c>
    </row>
    <row r="53" spans="2:11">
      <c r="B53" s="417" t="s">
        <v>134</v>
      </c>
    </row>
    <row r="54" spans="2:11">
      <c r="B54" s="399" t="s">
        <v>73</v>
      </c>
    </row>
  </sheetData>
  <pageMargins left="0.93" right="0.39370078740157483" top="0.6692913385826772" bottom="0.59055118110236227" header="0.51181102362204722" footer="0.51181102362204722"/>
  <pageSetup paperSize="9" scale="95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Q52"/>
  <sheetViews>
    <sheetView zoomScaleSheetLayoutView="120" workbookViewId="0">
      <selection activeCell="H18" sqref="H18"/>
    </sheetView>
  </sheetViews>
  <sheetFormatPr defaultRowHeight="12.75"/>
  <cols>
    <col min="1" max="1" width="9.140625" style="388"/>
    <col min="2" max="2" width="14" style="388" customWidth="1"/>
    <col min="3" max="3" width="15.85546875" style="388" customWidth="1"/>
    <col min="4" max="4" width="15.5703125" style="388" customWidth="1"/>
    <col min="5" max="6" width="16" style="388" customWidth="1"/>
    <col min="7" max="7" width="15.5703125" style="388" customWidth="1"/>
    <col min="8" max="8" width="20.42578125" style="388" customWidth="1"/>
    <col min="9" max="9" width="9.140625" style="388"/>
    <col min="10" max="10" width="10.85546875" style="388" customWidth="1"/>
    <col min="11" max="11" width="11.5703125" style="388" customWidth="1"/>
    <col min="12" max="14" width="11.85546875" style="388" customWidth="1"/>
    <col min="15" max="15" width="12.5703125" style="388" customWidth="1"/>
    <col min="16" max="16" width="11.7109375" style="388" customWidth="1"/>
    <col min="17" max="16384" width="9.140625" style="388"/>
  </cols>
  <sheetData>
    <row r="2" spans="2:17" ht="18.75">
      <c r="B2" s="387" t="s">
        <v>185</v>
      </c>
      <c r="C2" s="387"/>
      <c r="D2" s="387"/>
      <c r="E2" s="387"/>
      <c r="F2" s="387"/>
      <c r="G2" s="387"/>
      <c r="J2" s="418"/>
      <c r="K2" s="418"/>
      <c r="L2" s="418"/>
      <c r="M2" s="418"/>
      <c r="N2" s="418"/>
      <c r="O2" s="418"/>
      <c r="P2" s="418"/>
      <c r="Q2" s="418"/>
    </row>
    <row r="3" spans="2:17" ht="13.5" thickBot="1">
      <c r="J3" s="419"/>
      <c r="K3" s="419"/>
      <c r="L3" s="419"/>
      <c r="M3" s="419"/>
      <c r="N3" s="419"/>
      <c r="O3" s="419"/>
      <c r="P3" s="419"/>
      <c r="Q3" s="419"/>
    </row>
    <row r="4" spans="2:17" ht="24.95" customHeight="1" thickBot="1">
      <c r="B4" s="161" t="s">
        <v>1</v>
      </c>
      <c r="C4" s="162" t="s">
        <v>131</v>
      </c>
      <c r="D4" s="163" t="s">
        <v>133</v>
      </c>
      <c r="E4" s="163" t="s">
        <v>135</v>
      </c>
      <c r="F4" s="163" t="s">
        <v>155</v>
      </c>
      <c r="G4" s="163" t="s">
        <v>162</v>
      </c>
      <c r="J4" s="420"/>
      <c r="K4" s="160"/>
      <c r="L4" s="160"/>
      <c r="M4" s="160"/>
      <c r="N4" s="160"/>
      <c r="O4" s="160"/>
      <c r="P4" s="160"/>
      <c r="Q4" s="421"/>
    </row>
    <row r="5" spans="2:17" ht="21" customHeight="1">
      <c r="B5" s="153" t="s">
        <v>2</v>
      </c>
      <c r="C5" s="422">
        <v>324.137</v>
      </c>
      <c r="D5" s="423">
        <v>248.17400000000001</v>
      </c>
      <c r="E5" s="423">
        <v>311.589</v>
      </c>
      <c r="F5" s="423">
        <v>353.17599999999999</v>
      </c>
      <c r="G5" s="423">
        <v>315.68599999999998</v>
      </c>
      <c r="J5" s="420"/>
      <c r="K5" s="158"/>
      <c r="L5" s="158"/>
      <c r="M5" s="158"/>
      <c r="N5" s="158"/>
      <c r="O5" s="158"/>
      <c r="P5" s="158"/>
      <c r="Q5" s="424"/>
    </row>
    <row r="6" spans="2:17" ht="21" customHeight="1">
      <c r="B6" s="74" t="s">
        <v>3</v>
      </c>
      <c r="C6" s="425">
        <v>360.44299999999998</v>
      </c>
      <c r="D6" s="423">
        <v>344.10700000000003</v>
      </c>
      <c r="E6" s="423">
        <v>340.22899999999998</v>
      </c>
      <c r="F6" s="423">
        <v>331.59</v>
      </c>
      <c r="G6" s="423">
        <v>371.48700000000002</v>
      </c>
      <c r="J6" s="420"/>
      <c r="K6" s="158"/>
      <c r="L6" s="158"/>
      <c r="M6" s="158"/>
      <c r="N6" s="158"/>
      <c r="O6" s="158"/>
      <c r="P6" s="159"/>
      <c r="Q6" s="424"/>
    </row>
    <row r="7" spans="2:17" ht="21" customHeight="1">
      <c r="B7" s="74" t="s">
        <v>4</v>
      </c>
      <c r="C7" s="425">
        <v>389.40600000000001</v>
      </c>
      <c r="D7" s="423">
        <v>350.56099999999998</v>
      </c>
      <c r="E7" s="423">
        <v>330.26299999999998</v>
      </c>
      <c r="F7" s="423">
        <v>359.11399999999998</v>
      </c>
      <c r="G7" s="423">
        <v>367.95400000000001</v>
      </c>
      <c r="J7" s="420"/>
      <c r="K7" s="158"/>
      <c r="L7" s="158"/>
      <c r="M7" s="158"/>
      <c r="N7" s="158"/>
      <c r="O7" s="158"/>
      <c r="P7" s="158"/>
      <c r="Q7" s="424"/>
    </row>
    <row r="8" spans="2:17" ht="21" customHeight="1">
      <c r="B8" s="74" t="s">
        <v>5</v>
      </c>
      <c r="C8" s="425">
        <v>390.11500000000001</v>
      </c>
      <c r="D8" s="423">
        <v>351.21499999999997</v>
      </c>
      <c r="E8" s="423">
        <v>403.90199999999999</v>
      </c>
      <c r="F8" s="423">
        <v>351.21499999999997</v>
      </c>
      <c r="G8" s="423">
        <v>379.62900000000002</v>
      </c>
      <c r="J8" s="420"/>
      <c r="K8" s="158"/>
      <c r="L8" s="158"/>
      <c r="M8" s="158"/>
      <c r="N8" s="158"/>
      <c r="O8" s="158"/>
      <c r="P8" s="158"/>
      <c r="Q8" s="424"/>
    </row>
    <row r="9" spans="2:17" ht="21" customHeight="1">
      <c r="B9" s="74" t="s">
        <v>6</v>
      </c>
      <c r="C9" s="426">
        <v>353.83</v>
      </c>
      <c r="D9" s="423">
        <v>361.108</v>
      </c>
      <c r="E9" s="423">
        <v>406.86399999999998</v>
      </c>
      <c r="F9" s="423">
        <v>314.53300000000002</v>
      </c>
      <c r="G9" s="423">
        <v>360.93900000000002</v>
      </c>
      <c r="J9" s="420"/>
      <c r="K9" s="158"/>
      <c r="L9" s="158"/>
      <c r="M9" s="158"/>
      <c r="N9" s="158"/>
      <c r="O9" s="158"/>
      <c r="P9" s="158"/>
      <c r="Q9" s="427"/>
    </row>
    <row r="10" spans="2:17" ht="21" customHeight="1">
      <c r="B10" s="74" t="s">
        <v>7</v>
      </c>
      <c r="C10" s="425">
        <v>296.661</v>
      </c>
      <c r="D10" s="423">
        <v>296.661</v>
      </c>
      <c r="E10" s="423">
        <v>430.41469999999998</v>
      </c>
      <c r="F10" s="423">
        <v>260.99099999999999</v>
      </c>
      <c r="G10" s="423">
        <v>308.3</v>
      </c>
      <c r="J10" s="420"/>
      <c r="K10" s="158"/>
      <c r="L10" s="158"/>
      <c r="M10" s="158"/>
      <c r="N10" s="158"/>
      <c r="O10" s="158"/>
      <c r="P10" s="158"/>
      <c r="Q10" s="427"/>
    </row>
    <row r="11" spans="2:17" ht="21" customHeight="1">
      <c r="B11" s="74" t="s">
        <v>8</v>
      </c>
      <c r="C11" s="425">
        <v>245.78700000000001</v>
      </c>
      <c r="D11" s="423">
        <v>208.74700000000001</v>
      </c>
      <c r="E11" s="423">
        <v>387.28</v>
      </c>
      <c r="F11" s="423">
        <v>210</v>
      </c>
      <c r="G11" s="423">
        <v>256.23599999999999</v>
      </c>
      <c r="J11" s="420"/>
      <c r="K11" s="158"/>
      <c r="L11" s="158"/>
      <c r="M11" s="158"/>
      <c r="N11" s="158"/>
      <c r="O11" s="158"/>
      <c r="P11" s="158"/>
      <c r="Q11" s="427"/>
    </row>
    <row r="12" spans="2:17" ht="21" customHeight="1">
      <c r="B12" s="74" t="s">
        <v>9</v>
      </c>
      <c r="C12" s="425">
        <v>189.57400000000001</v>
      </c>
      <c r="D12" s="423">
        <v>148.83000000000001</v>
      </c>
      <c r="E12" s="423">
        <v>231.8</v>
      </c>
      <c r="F12" s="423">
        <v>141.459</v>
      </c>
      <c r="G12" s="423">
        <v>179.80699999999999</v>
      </c>
      <c r="J12" s="420"/>
      <c r="K12" s="158"/>
      <c r="L12" s="158"/>
      <c r="M12" s="158"/>
      <c r="N12" s="158"/>
      <c r="O12" s="158"/>
      <c r="P12" s="158"/>
      <c r="Q12" s="427"/>
    </row>
    <row r="13" spans="2:17" ht="21" customHeight="1">
      <c r="B13" s="74" t="s">
        <v>10</v>
      </c>
      <c r="C13" s="425">
        <v>125.77</v>
      </c>
      <c r="D13" s="423">
        <v>89.375</v>
      </c>
      <c r="E13" s="423">
        <v>115.7</v>
      </c>
      <c r="F13" s="423">
        <v>67.427000000000007</v>
      </c>
      <c r="G13" s="423">
        <v>108.727</v>
      </c>
      <c r="J13" s="420"/>
      <c r="K13" s="158"/>
      <c r="L13" s="158"/>
      <c r="M13" s="158"/>
      <c r="N13" s="158"/>
      <c r="O13" s="158"/>
      <c r="P13" s="158"/>
      <c r="Q13" s="427"/>
    </row>
    <row r="14" spans="2:17" ht="21" customHeight="1">
      <c r="B14" s="74" t="s">
        <v>11</v>
      </c>
      <c r="C14" s="425">
        <v>105.254</v>
      </c>
      <c r="D14" s="423">
        <v>65.614999999999995</v>
      </c>
      <c r="E14" s="423">
        <v>79.325000000000003</v>
      </c>
      <c r="F14" s="423">
        <v>51.183999999999997</v>
      </c>
      <c r="G14" s="423">
        <v>80.106999999999999</v>
      </c>
      <c r="J14" s="420"/>
      <c r="K14" s="158"/>
      <c r="L14" s="158"/>
      <c r="M14" s="158"/>
      <c r="N14" s="158"/>
      <c r="O14" s="158"/>
      <c r="P14" s="158"/>
      <c r="Q14" s="424"/>
    </row>
    <row r="15" spans="2:17" ht="21" customHeight="1">
      <c r="B15" s="74" t="s">
        <v>12</v>
      </c>
      <c r="C15" s="425">
        <v>110.194</v>
      </c>
      <c r="D15" s="423">
        <v>81.355999999999995</v>
      </c>
      <c r="E15" s="423">
        <v>103.36499999999999</v>
      </c>
      <c r="F15" s="423">
        <v>111.59</v>
      </c>
      <c r="G15" s="423"/>
      <c r="J15" s="420"/>
      <c r="K15" s="158"/>
      <c r="L15" s="158"/>
      <c r="M15" s="158"/>
      <c r="N15" s="158"/>
      <c r="O15" s="158"/>
      <c r="P15" s="158"/>
      <c r="Q15" s="427"/>
    </row>
    <row r="16" spans="2:17" ht="21" customHeight="1" thickBot="1">
      <c r="B16" s="77" t="s">
        <v>13</v>
      </c>
      <c r="C16" s="428">
        <v>120.58799999999999</v>
      </c>
      <c r="D16" s="429">
        <v>219.798</v>
      </c>
      <c r="E16" s="429">
        <v>224.179</v>
      </c>
      <c r="F16" s="429">
        <v>248.392</v>
      </c>
      <c r="G16" s="429"/>
      <c r="J16" s="420"/>
      <c r="K16" s="144"/>
      <c r="L16" s="144"/>
      <c r="M16" s="144"/>
      <c r="N16" s="144"/>
      <c r="O16" s="144"/>
      <c r="P16" s="144"/>
      <c r="Q16" s="430"/>
    </row>
    <row r="17" spans="10:17">
      <c r="J17" s="419"/>
      <c r="K17" s="419"/>
      <c r="L17" s="419"/>
      <c r="M17" s="419"/>
      <c r="N17" s="419"/>
      <c r="O17" s="419"/>
      <c r="P17" s="419"/>
      <c r="Q17" s="419"/>
    </row>
    <row r="18" spans="10:17">
      <c r="J18" s="419"/>
      <c r="K18" s="419"/>
      <c r="L18" s="419"/>
      <c r="M18" s="419"/>
      <c r="N18" s="419"/>
      <c r="O18" s="419"/>
      <c r="P18" s="419"/>
      <c r="Q18" s="419"/>
    </row>
    <row r="19" spans="10:17">
      <c r="J19" s="419"/>
      <c r="K19" s="419"/>
      <c r="L19" s="419"/>
      <c r="M19" s="419"/>
      <c r="N19" s="419"/>
      <c r="O19" s="419"/>
      <c r="P19" s="419"/>
      <c r="Q19" s="419"/>
    </row>
    <row r="20" spans="10:17">
      <c r="J20" s="419"/>
      <c r="K20" s="419"/>
      <c r="L20" s="419"/>
      <c r="M20" s="419"/>
      <c r="N20" s="419"/>
      <c r="O20" s="419"/>
      <c r="P20" s="419"/>
      <c r="Q20" s="419"/>
    </row>
    <row r="21" spans="10:17">
      <c r="J21" s="419"/>
      <c r="K21" s="419"/>
      <c r="L21" s="419"/>
      <c r="M21" s="419"/>
      <c r="N21" s="419"/>
      <c r="O21" s="419"/>
      <c r="P21" s="419"/>
      <c r="Q21" s="419"/>
    </row>
    <row r="22" spans="10:17">
      <c r="J22" s="419"/>
      <c r="K22" s="419"/>
      <c r="L22" s="419"/>
      <c r="M22" s="419"/>
      <c r="N22" s="419"/>
      <c r="O22" s="419"/>
      <c r="P22" s="419"/>
      <c r="Q22" s="419"/>
    </row>
    <row r="23" spans="10:17">
      <c r="J23" s="419"/>
      <c r="K23" s="419"/>
      <c r="L23" s="419"/>
      <c r="M23" s="419"/>
      <c r="N23" s="419"/>
      <c r="O23" s="419"/>
      <c r="P23" s="419"/>
      <c r="Q23" s="419"/>
    </row>
    <row r="24" spans="10:17">
      <c r="J24" s="419"/>
      <c r="K24" s="419"/>
      <c r="L24" s="419"/>
      <c r="M24" s="419"/>
      <c r="N24" s="419"/>
      <c r="O24" s="419"/>
      <c r="P24" s="419"/>
      <c r="Q24" s="419"/>
    </row>
    <row r="25" spans="10:17">
      <c r="J25" s="419"/>
      <c r="K25" s="419"/>
      <c r="L25" s="419"/>
      <c r="M25" s="419"/>
      <c r="N25" s="419"/>
      <c r="O25" s="419"/>
      <c r="P25" s="419"/>
      <c r="Q25" s="419"/>
    </row>
    <row r="26" spans="10:17">
      <c r="J26" s="419"/>
      <c r="K26" s="419"/>
      <c r="L26" s="419"/>
      <c r="M26" s="419"/>
      <c r="N26" s="419"/>
      <c r="O26" s="419"/>
      <c r="P26" s="419"/>
      <c r="Q26" s="419"/>
    </row>
    <row r="27" spans="10:17">
      <c r="J27" s="419"/>
      <c r="K27" s="419"/>
      <c r="L27" s="419"/>
      <c r="M27" s="419"/>
      <c r="N27" s="419"/>
      <c r="O27" s="419"/>
      <c r="P27" s="419"/>
      <c r="Q27" s="419"/>
    </row>
    <row r="28" spans="10:17">
      <c r="J28" s="419"/>
      <c r="K28" s="419"/>
      <c r="L28" s="419"/>
      <c r="M28" s="419"/>
      <c r="N28" s="419"/>
      <c r="O28" s="419"/>
      <c r="P28" s="419"/>
      <c r="Q28" s="419"/>
    </row>
    <row r="29" spans="10:17">
      <c r="J29" s="419"/>
      <c r="K29" s="419"/>
      <c r="L29" s="419"/>
      <c r="M29" s="419"/>
      <c r="N29" s="419"/>
      <c r="O29" s="419"/>
      <c r="P29" s="419"/>
      <c r="Q29" s="419"/>
    </row>
    <row r="30" spans="10:17">
      <c r="J30" s="419"/>
      <c r="K30" s="419"/>
      <c r="L30" s="419"/>
      <c r="M30" s="419"/>
      <c r="N30" s="419"/>
      <c r="O30" s="419"/>
      <c r="P30" s="419"/>
      <c r="Q30" s="419"/>
    </row>
    <row r="31" spans="10:17">
      <c r="J31" s="419"/>
      <c r="K31" s="419"/>
      <c r="L31" s="419"/>
      <c r="M31" s="419"/>
      <c r="N31" s="419"/>
      <c r="O31" s="419"/>
      <c r="P31" s="419"/>
      <c r="Q31" s="419"/>
    </row>
    <row r="32" spans="10:17">
      <c r="J32" s="419"/>
      <c r="K32" s="419"/>
      <c r="L32" s="419"/>
      <c r="M32" s="419"/>
      <c r="N32" s="419"/>
      <c r="O32" s="419"/>
      <c r="P32" s="419"/>
      <c r="Q32" s="419"/>
    </row>
    <row r="33" spans="2:17">
      <c r="J33" s="419"/>
      <c r="K33" s="419"/>
      <c r="L33" s="419"/>
      <c r="M33" s="419"/>
      <c r="N33" s="419"/>
      <c r="O33" s="419"/>
      <c r="P33" s="419"/>
      <c r="Q33" s="419"/>
    </row>
    <row r="34" spans="2:17">
      <c r="J34" s="419"/>
      <c r="K34" s="419"/>
      <c r="L34" s="419"/>
      <c r="M34" s="419"/>
      <c r="N34" s="419"/>
      <c r="O34" s="419"/>
      <c r="P34" s="419"/>
      <c r="Q34" s="419"/>
    </row>
    <row r="35" spans="2:17">
      <c r="J35" s="419"/>
      <c r="K35" s="419"/>
      <c r="L35" s="419"/>
      <c r="M35" s="419"/>
      <c r="N35" s="419"/>
      <c r="O35" s="419"/>
      <c r="P35" s="419"/>
      <c r="Q35" s="419"/>
    </row>
    <row r="36" spans="2:17">
      <c r="J36" s="419"/>
      <c r="K36" s="419"/>
      <c r="L36" s="419"/>
      <c r="M36" s="419"/>
      <c r="N36" s="419"/>
      <c r="O36" s="419"/>
      <c r="P36" s="419"/>
      <c r="Q36" s="419"/>
    </row>
    <row r="37" spans="2:17">
      <c r="J37" s="419"/>
      <c r="K37" s="419"/>
      <c r="L37" s="419"/>
      <c r="M37" s="419"/>
      <c r="N37" s="419"/>
      <c r="O37" s="419"/>
      <c r="P37" s="419"/>
      <c r="Q37" s="419"/>
    </row>
    <row r="38" spans="2:17">
      <c r="J38" s="419"/>
      <c r="K38" s="419"/>
      <c r="L38" s="419"/>
      <c r="M38" s="419"/>
      <c r="N38" s="419"/>
      <c r="O38" s="419"/>
      <c r="P38" s="419"/>
      <c r="Q38" s="419"/>
    </row>
    <row r="39" spans="2:17">
      <c r="J39" s="419"/>
      <c r="K39" s="419"/>
      <c r="L39" s="419"/>
      <c r="M39" s="419"/>
      <c r="N39" s="419"/>
      <c r="O39" s="419"/>
      <c r="P39" s="419"/>
      <c r="Q39" s="419"/>
    </row>
    <row r="40" spans="2:17">
      <c r="J40" s="419"/>
      <c r="K40" s="419"/>
      <c r="L40" s="419"/>
      <c r="M40" s="419"/>
      <c r="N40" s="419"/>
      <c r="O40" s="419"/>
      <c r="P40" s="419"/>
      <c r="Q40" s="419"/>
    </row>
    <row r="41" spans="2:17">
      <c r="J41" s="419"/>
      <c r="K41" s="419"/>
      <c r="L41" s="419"/>
      <c r="M41" s="419"/>
      <c r="N41" s="419"/>
      <c r="O41" s="419"/>
      <c r="P41" s="419"/>
      <c r="Q41" s="419"/>
    </row>
    <row r="42" spans="2:17">
      <c r="J42" s="419"/>
      <c r="K42" s="419"/>
      <c r="L42" s="419"/>
      <c r="M42" s="419"/>
      <c r="N42" s="419"/>
      <c r="O42" s="419"/>
      <c r="P42" s="419"/>
      <c r="Q42" s="419"/>
    </row>
    <row r="43" spans="2:17">
      <c r="J43" s="419"/>
      <c r="K43" s="419"/>
      <c r="L43" s="419"/>
      <c r="M43" s="419"/>
      <c r="N43" s="419"/>
      <c r="O43" s="419"/>
      <c r="P43" s="419"/>
      <c r="Q43" s="419"/>
    </row>
    <row r="44" spans="2:17">
      <c r="J44" s="419"/>
      <c r="K44" s="419"/>
      <c r="L44" s="419"/>
      <c r="M44" s="419"/>
      <c r="N44" s="419"/>
      <c r="O44" s="419"/>
      <c r="P44" s="419"/>
      <c r="Q44" s="419"/>
    </row>
    <row r="45" spans="2:17">
      <c r="J45" s="419"/>
      <c r="K45" s="419"/>
      <c r="L45" s="419"/>
      <c r="M45" s="419"/>
      <c r="N45" s="419"/>
      <c r="O45" s="419"/>
      <c r="P45" s="419"/>
      <c r="Q45" s="419"/>
    </row>
    <row r="46" spans="2:17">
      <c r="J46" s="419"/>
      <c r="K46" s="419"/>
      <c r="L46" s="419"/>
      <c r="M46" s="419"/>
      <c r="N46" s="419"/>
      <c r="O46" s="419"/>
      <c r="P46" s="419"/>
      <c r="Q46" s="419"/>
    </row>
    <row r="47" spans="2:17">
      <c r="J47" s="419"/>
      <c r="K47" s="419"/>
      <c r="L47" s="419"/>
      <c r="M47" s="419"/>
      <c r="N47" s="419"/>
      <c r="O47" s="419"/>
      <c r="P47" s="419"/>
      <c r="Q47" s="419"/>
    </row>
    <row r="48" spans="2:17">
      <c r="B48" s="399"/>
      <c r="J48" s="419"/>
      <c r="K48" s="419"/>
      <c r="L48" s="419"/>
      <c r="M48" s="419"/>
      <c r="N48" s="419"/>
      <c r="O48" s="419"/>
      <c r="P48" s="419"/>
      <c r="Q48" s="419"/>
    </row>
    <row r="49" spans="2:17">
      <c r="B49" s="399" t="s">
        <v>14</v>
      </c>
      <c r="C49" s="399"/>
      <c r="J49" s="419"/>
      <c r="K49" s="419"/>
      <c r="L49" s="419"/>
      <c r="M49" s="419"/>
      <c r="N49" s="419"/>
      <c r="O49" s="419"/>
      <c r="P49" s="419"/>
      <c r="Q49" s="419"/>
    </row>
    <row r="50" spans="2:17">
      <c r="B50" s="399" t="s">
        <v>15</v>
      </c>
      <c r="J50" s="419"/>
      <c r="K50" s="419"/>
      <c r="L50" s="419"/>
      <c r="M50" s="419"/>
      <c r="N50" s="419"/>
      <c r="O50" s="419"/>
      <c r="P50" s="419"/>
      <c r="Q50" s="419"/>
    </row>
    <row r="51" spans="2:17">
      <c r="B51" s="399"/>
      <c r="J51" s="419"/>
      <c r="K51" s="419"/>
      <c r="L51" s="419"/>
      <c r="M51" s="419"/>
      <c r="N51" s="419"/>
      <c r="O51" s="419"/>
      <c r="P51" s="419"/>
      <c r="Q51" s="419"/>
    </row>
    <row r="52" spans="2:17">
      <c r="J52" s="419"/>
      <c r="K52" s="419"/>
      <c r="L52" s="419"/>
      <c r="M52" s="419"/>
      <c r="N52" s="419"/>
      <c r="O52" s="419"/>
      <c r="P52" s="419"/>
      <c r="Q52" s="419"/>
    </row>
  </sheetData>
  <pageMargins left="1.24" right="0.28000000000000003" top="0.70866141732283472" bottom="0.55118110236220474" header="0.70866141732283472" footer="0.82677165354330717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Q51"/>
  <sheetViews>
    <sheetView zoomScaleSheetLayoutView="120" workbookViewId="0">
      <selection activeCell="G14" sqref="G14"/>
    </sheetView>
  </sheetViews>
  <sheetFormatPr defaultRowHeight="12.75"/>
  <cols>
    <col min="1" max="1" width="9.140625" style="381"/>
    <col min="2" max="2" width="14" style="381" customWidth="1"/>
    <col min="3" max="3" width="15.85546875" style="381" customWidth="1"/>
    <col min="4" max="4" width="15.5703125" style="381" customWidth="1"/>
    <col min="5" max="6" width="16" style="381" customWidth="1"/>
    <col min="7" max="7" width="15.5703125" style="381" customWidth="1"/>
    <col min="8" max="8" width="20.42578125" style="381" customWidth="1"/>
    <col min="9" max="9" width="9.140625" style="381"/>
    <col min="10" max="10" width="10.85546875" style="381" customWidth="1"/>
    <col min="11" max="11" width="11.5703125" style="381" customWidth="1"/>
    <col min="12" max="14" width="11.85546875" style="381" customWidth="1"/>
    <col min="15" max="15" width="12.5703125" style="381" customWidth="1"/>
    <col min="16" max="16" width="11.7109375" style="381" customWidth="1"/>
    <col min="17" max="16384" width="9.140625" style="381"/>
  </cols>
  <sheetData>
    <row r="2" spans="2:17" ht="18.75">
      <c r="B2" s="385" t="s">
        <v>72</v>
      </c>
      <c r="C2" s="385"/>
      <c r="D2" s="385"/>
      <c r="E2" s="385"/>
      <c r="F2" s="385"/>
      <c r="G2" s="385"/>
      <c r="J2" s="431"/>
      <c r="K2" s="431"/>
      <c r="L2" s="431"/>
      <c r="M2" s="431"/>
      <c r="N2" s="431"/>
      <c r="O2" s="431"/>
      <c r="P2" s="431"/>
      <c r="Q2" s="431"/>
    </row>
    <row r="3" spans="2:17" ht="13.5" thickBot="1">
      <c r="J3" s="383"/>
      <c r="K3" s="383"/>
      <c r="L3" s="383"/>
      <c r="M3" s="383"/>
      <c r="N3" s="383"/>
      <c r="O3" s="383"/>
      <c r="P3" s="383"/>
      <c r="Q3" s="383"/>
    </row>
    <row r="4" spans="2:17" ht="24.95" customHeight="1">
      <c r="B4" s="72" t="s">
        <v>1</v>
      </c>
      <c r="C4" s="167" t="s">
        <v>131</v>
      </c>
      <c r="D4" s="167" t="s">
        <v>133</v>
      </c>
      <c r="E4" s="167" t="s">
        <v>135</v>
      </c>
      <c r="F4" s="167" t="s">
        <v>155</v>
      </c>
      <c r="G4" s="168" t="s">
        <v>162</v>
      </c>
      <c r="J4" s="369"/>
      <c r="K4" s="164"/>
      <c r="L4" s="164"/>
      <c r="M4" s="164"/>
      <c r="N4" s="164"/>
      <c r="O4" s="164"/>
      <c r="P4" s="164"/>
      <c r="Q4" s="432"/>
    </row>
    <row r="5" spans="2:17" ht="21" customHeight="1">
      <c r="B5" s="74" t="s">
        <v>2</v>
      </c>
      <c r="C5" s="169">
        <v>386.84500000000003</v>
      </c>
      <c r="D5" s="169">
        <v>375.27</v>
      </c>
      <c r="E5" s="169">
        <v>317.65699999999998</v>
      </c>
      <c r="F5" s="169">
        <v>280.80799999999999</v>
      </c>
      <c r="G5" s="170">
        <v>322.226</v>
      </c>
      <c r="J5" s="369"/>
      <c r="K5" s="165"/>
      <c r="L5" s="165"/>
      <c r="M5" s="165"/>
      <c r="N5" s="165"/>
      <c r="O5" s="165"/>
      <c r="P5" s="165"/>
      <c r="Q5" s="433"/>
    </row>
    <row r="6" spans="2:17" ht="21" customHeight="1">
      <c r="B6" s="74" t="s">
        <v>3</v>
      </c>
      <c r="C6" s="169">
        <v>388.30500000000001</v>
      </c>
      <c r="D6" s="169">
        <v>381.52699999999999</v>
      </c>
      <c r="E6" s="169">
        <v>344.92700000000002</v>
      </c>
      <c r="F6" s="169">
        <v>280.43400000000003</v>
      </c>
      <c r="G6" s="170">
        <v>317</v>
      </c>
      <c r="J6" s="369"/>
      <c r="K6" s="165"/>
      <c r="L6" s="165"/>
      <c r="M6" s="165"/>
      <c r="N6" s="165"/>
      <c r="O6" s="165"/>
      <c r="P6" s="166"/>
      <c r="Q6" s="433"/>
    </row>
    <row r="7" spans="2:17" ht="21" customHeight="1">
      <c r="B7" s="74" t="s">
        <v>4</v>
      </c>
      <c r="C7" s="169">
        <v>407.572</v>
      </c>
      <c r="D7" s="169">
        <v>386.63600000000002</v>
      </c>
      <c r="E7" s="169">
        <v>344.61399999999998</v>
      </c>
      <c r="F7" s="169">
        <v>289.31</v>
      </c>
      <c r="G7" s="170">
        <v>379.85899999999998</v>
      </c>
      <c r="J7" s="369"/>
      <c r="K7" s="165"/>
      <c r="L7" s="165"/>
      <c r="M7" s="165"/>
      <c r="N7" s="165"/>
      <c r="O7" s="165"/>
      <c r="P7" s="165"/>
      <c r="Q7" s="433"/>
    </row>
    <row r="8" spans="2:17" ht="21" customHeight="1">
      <c r="B8" s="74" t="s">
        <v>5</v>
      </c>
      <c r="C8" s="169">
        <v>305.72199999999998</v>
      </c>
      <c r="D8" s="169">
        <v>378.81599999999997</v>
      </c>
      <c r="E8" s="169">
        <v>369.43099999999998</v>
      </c>
      <c r="F8" s="169">
        <v>310.10399999999998</v>
      </c>
      <c r="G8" s="170">
        <v>408.75</v>
      </c>
      <c r="J8" s="369"/>
      <c r="K8" s="165"/>
      <c r="L8" s="165"/>
      <c r="M8" s="165"/>
      <c r="N8" s="165"/>
      <c r="O8" s="165"/>
      <c r="P8" s="165"/>
      <c r="Q8" s="433"/>
    </row>
    <row r="9" spans="2:17" ht="21" customHeight="1">
      <c r="B9" s="74" t="s">
        <v>6</v>
      </c>
      <c r="C9" s="169">
        <v>384.55099999999999</v>
      </c>
      <c r="D9" s="169">
        <v>375.27</v>
      </c>
      <c r="E9" s="169">
        <v>356.18799999999999</v>
      </c>
      <c r="F9" s="169">
        <v>306.46499999999997</v>
      </c>
      <c r="G9" s="170">
        <v>361.923</v>
      </c>
      <c r="J9" s="369"/>
      <c r="K9" s="165"/>
      <c r="L9" s="165"/>
      <c r="M9" s="165"/>
      <c r="N9" s="165"/>
      <c r="O9" s="165"/>
      <c r="P9" s="165"/>
      <c r="Q9" s="434"/>
    </row>
    <row r="10" spans="2:17" ht="21" customHeight="1">
      <c r="B10" s="74" t="s">
        <v>7</v>
      </c>
      <c r="C10" s="169">
        <v>344.40499999999997</v>
      </c>
      <c r="D10" s="169">
        <v>325.3</v>
      </c>
      <c r="E10" s="169">
        <v>346.28199999999998</v>
      </c>
      <c r="F10" s="169">
        <v>258.197</v>
      </c>
      <c r="G10" s="170">
        <v>299.84800000000001</v>
      </c>
      <c r="J10" s="369"/>
      <c r="K10" s="165"/>
      <c r="L10" s="165"/>
      <c r="M10" s="165"/>
      <c r="N10" s="165"/>
      <c r="O10" s="165"/>
      <c r="P10" s="165"/>
      <c r="Q10" s="434"/>
    </row>
    <row r="11" spans="2:17" ht="21" customHeight="1">
      <c r="B11" s="74" t="s">
        <v>8</v>
      </c>
      <c r="C11" s="169">
        <v>319.52199999999999</v>
      </c>
      <c r="D11" s="169">
        <v>265.39100000000002</v>
      </c>
      <c r="E11" s="169">
        <v>302.36500000000001</v>
      </c>
      <c r="F11" s="169">
        <v>257.262</v>
      </c>
      <c r="G11" s="170">
        <v>237.15</v>
      </c>
      <c r="J11" s="369"/>
      <c r="K11" s="165"/>
      <c r="L11" s="165"/>
      <c r="M11" s="165"/>
      <c r="N11" s="165"/>
      <c r="O11" s="165"/>
      <c r="P11" s="165"/>
      <c r="Q11" s="434"/>
    </row>
    <row r="12" spans="2:17" ht="21" customHeight="1">
      <c r="B12" s="74" t="s">
        <v>9</v>
      </c>
      <c r="C12" s="169">
        <v>316.072</v>
      </c>
      <c r="D12" s="169">
        <v>261.27999999999997</v>
      </c>
      <c r="E12" s="169">
        <v>298.26299999999998</v>
      </c>
      <c r="F12" s="169">
        <v>258.851</v>
      </c>
      <c r="G12" s="170">
        <v>223.47399999999999</v>
      </c>
      <c r="J12" s="369"/>
      <c r="K12" s="165"/>
      <c r="L12" s="165"/>
      <c r="M12" s="165"/>
      <c r="N12" s="165"/>
      <c r="O12" s="165"/>
      <c r="P12" s="165"/>
      <c r="Q12" s="434"/>
    </row>
    <row r="13" spans="2:17" ht="21" customHeight="1">
      <c r="B13" s="74" t="s">
        <v>10</v>
      </c>
      <c r="C13" s="75">
        <v>316.63099999999997</v>
      </c>
      <c r="D13" s="169">
        <v>261.84100000000001</v>
      </c>
      <c r="E13" s="169">
        <v>296.399</v>
      </c>
      <c r="F13" s="169">
        <v>258.75700000000001</v>
      </c>
      <c r="G13" s="170">
        <v>222.864</v>
      </c>
      <c r="J13" s="369"/>
      <c r="K13" s="165"/>
      <c r="L13" s="165"/>
      <c r="M13" s="165"/>
      <c r="N13" s="165"/>
      <c r="O13" s="165"/>
      <c r="P13" s="165"/>
      <c r="Q13" s="434"/>
    </row>
    <row r="14" spans="2:17" ht="21" customHeight="1">
      <c r="B14" s="74" t="s">
        <v>11</v>
      </c>
      <c r="C14" s="75">
        <v>276.416</v>
      </c>
      <c r="D14" s="169">
        <v>238.28200000000001</v>
      </c>
      <c r="E14" s="169">
        <v>273.68</v>
      </c>
      <c r="F14" s="169">
        <v>240.63399999999999</v>
      </c>
      <c r="G14" s="170">
        <v>220.251</v>
      </c>
      <c r="J14" s="369"/>
      <c r="K14" s="165"/>
      <c r="L14" s="165"/>
      <c r="M14" s="165"/>
      <c r="N14" s="165"/>
      <c r="O14" s="165"/>
      <c r="P14" s="165"/>
      <c r="Q14" s="433"/>
    </row>
    <row r="15" spans="2:17" ht="21" customHeight="1">
      <c r="B15" s="74" t="s">
        <v>12</v>
      </c>
      <c r="C15" s="75">
        <v>275.29500000000002</v>
      </c>
      <c r="D15" s="169">
        <v>219.642</v>
      </c>
      <c r="E15" s="169">
        <v>245.39599999999999</v>
      </c>
      <c r="F15" s="169">
        <v>261.09300000000002</v>
      </c>
      <c r="G15" s="170"/>
      <c r="J15" s="369"/>
      <c r="K15" s="165"/>
      <c r="L15" s="165"/>
      <c r="M15" s="165"/>
      <c r="N15" s="165"/>
      <c r="O15" s="165"/>
      <c r="P15" s="165"/>
      <c r="Q15" s="434"/>
    </row>
    <row r="16" spans="2:17" ht="21" customHeight="1" thickBot="1">
      <c r="B16" s="77" t="s">
        <v>13</v>
      </c>
      <c r="C16" s="78">
        <v>305.72199999999998</v>
      </c>
      <c r="D16" s="171">
        <v>268.04500000000002</v>
      </c>
      <c r="E16" s="171">
        <v>276.41699999999997</v>
      </c>
      <c r="F16" s="171">
        <v>301.33999999999997</v>
      </c>
      <c r="G16" s="172"/>
      <c r="J16" s="369"/>
      <c r="K16" s="152"/>
      <c r="L16" s="152"/>
      <c r="M16" s="152"/>
      <c r="N16" s="152"/>
      <c r="O16" s="152"/>
      <c r="P16" s="152"/>
      <c r="Q16" s="435"/>
    </row>
    <row r="17" spans="10:17">
      <c r="J17" s="383"/>
      <c r="K17" s="383"/>
      <c r="L17" s="383"/>
      <c r="M17" s="383"/>
      <c r="N17" s="383"/>
      <c r="O17" s="383"/>
      <c r="P17" s="383"/>
      <c r="Q17" s="383"/>
    </row>
    <row r="18" spans="10:17">
      <c r="J18" s="383"/>
      <c r="K18" s="383"/>
      <c r="L18" s="383"/>
      <c r="M18" s="383"/>
      <c r="N18" s="383"/>
      <c r="O18" s="383"/>
      <c r="P18" s="383"/>
      <c r="Q18" s="383"/>
    </row>
    <row r="19" spans="10:17">
      <c r="J19" s="383"/>
      <c r="K19" s="383"/>
      <c r="L19" s="383"/>
      <c r="M19" s="383"/>
      <c r="N19" s="383"/>
      <c r="O19" s="383"/>
      <c r="P19" s="383"/>
      <c r="Q19" s="383"/>
    </row>
    <row r="20" spans="10:17">
      <c r="J20" s="383"/>
      <c r="K20" s="383"/>
      <c r="L20" s="383"/>
      <c r="M20" s="383"/>
      <c r="N20" s="383"/>
      <c r="O20" s="383"/>
      <c r="P20" s="383"/>
      <c r="Q20" s="383"/>
    </row>
    <row r="21" spans="10:17">
      <c r="J21" s="383"/>
      <c r="K21" s="383"/>
      <c r="L21" s="383"/>
      <c r="M21" s="383"/>
      <c r="N21" s="383"/>
      <c r="O21" s="383"/>
      <c r="P21" s="383"/>
      <c r="Q21" s="383"/>
    </row>
    <row r="22" spans="10:17">
      <c r="J22" s="383"/>
      <c r="K22" s="383"/>
      <c r="L22" s="383"/>
      <c r="M22" s="383"/>
      <c r="N22" s="383"/>
      <c r="O22" s="383"/>
      <c r="P22" s="383"/>
      <c r="Q22" s="383"/>
    </row>
    <row r="23" spans="10:17">
      <c r="J23" s="383"/>
      <c r="K23" s="383"/>
      <c r="L23" s="383"/>
      <c r="M23" s="383"/>
      <c r="N23" s="383"/>
      <c r="O23" s="383"/>
      <c r="P23" s="383"/>
      <c r="Q23" s="383"/>
    </row>
    <row r="24" spans="10:17">
      <c r="J24" s="383"/>
      <c r="K24" s="383"/>
      <c r="L24" s="383"/>
      <c r="M24" s="383"/>
      <c r="N24" s="383"/>
      <c r="O24" s="383"/>
      <c r="P24" s="383"/>
      <c r="Q24" s="383"/>
    </row>
    <row r="25" spans="10:17">
      <c r="J25" s="383"/>
      <c r="K25" s="383"/>
      <c r="L25" s="383"/>
      <c r="M25" s="383"/>
      <c r="N25" s="383"/>
      <c r="O25" s="383"/>
      <c r="P25" s="383"/>
      <c r="Q25" s="383"/>
    </row>
    <row r="26" spans="10:17">
      <c r="J26" s="383"/>
      <c r="K26" s="383"/>
      <c r="L26" s="383"/>
      <c r="M26" s="383"/>
      <c r="N26" s="383"/>
      <c r="O26" s="383"/>
      <c r="P26" s="383"/>
      <c r="Q26" s="383"/>
    </row>
    <row r="27" spans="10:17">
      <c r="J27" s="383"/>
      <c r="K27" s="383"/>
      <c r="L27" s="383"/>
      <c r="M27" s="383"/>
      <c r="N27" s="383"/>
      <c r="O27" s="383"/>
      <c r="P27" s="383"/>
      <c r="Q27" s="383"/>
    </row>
    <row r="28" spans="10:17">
      <c r="J28" s="383"/>
      <c r="K28" s="383"/>
      <c r="L28" s="383"/>
      <c r="M28" s="383"/>
      <c r="N28" s="383"/>
      <c r="O28" s="383"/>
      <c r="P28" s="383"/>
      <c r="Q28" s="383"/>
    </row>
    <row r="29" spans="10:17">
      <c r="J29" s="383"/>
      <c r="K29" s="383"/>
      <c r="L29" s="383"/>
      <c r="M29" s="383"/>
      <c r="N29" s="383"/>
      <c r="O29" s="383"/>
      <c r="P29" s="383"/>
      <c r="Q29" s="383"/>
    </row>
    <row r="30" spans="10:17">
      <c r="J30" s="383"/>
      <c r="K30" s="383"/>
      <c r="L30" s="383"/>
      <c r="M30" s="383"/>
      <c r="N30" s="383"/>
      <c r="O30" s="383"/>
      <c r="P30" s="383"/>
      <c r="Q30" s="383"/>
    </row>
    <row r="31" spans="10:17">
      <c r="J31" s="383"/>
      <c r="K31" s="383"/>
      <c r="L31" s="383"/>
      <c r="M31" s="383"/>
      <c r="N31" s="383"/>
      <c r="O31" s="383"/>
      <c r="P31" s="383"/>
      <c r="Q31" s="383"/>
    </row>
    <row r="32" spans="10:17">
      <c r="J32" s="383"/>
      <c r="K32" s="383"/>
      <c r="L32" s="383"/>
      <c r="M32" s="383"/>
      <c r="N32" s="383"/>
      <c r="O32" s="383"/>
      <c r="P32" s="383"/>
      <c r="Q32" s="383"/>
    </row>
    <row r="33" spans="2:17">
      <c r="J33" s="383"/>
      <c r="K33" s="383"/>
      <c r="L33" s="383"/>
      <c r="M33" s="383"/>
      <c r="N33" s="383"/>
      <c r="O33" s="383"/>
      <c r="P33" s="383"/>
      <c r="Q33" s="383"/>
    </row>
    <row r="34" spans="2:17">
      <c r="J34" s="383"/>
      <c r="K34" s="383"/>
      <c r="L34" s="383"/>
      <c r="M34" s="383"/>
      <c r="N34" s="383"/>
      <c r="O34" s="383"/>
      <c r="P34" s="383"/>
      <c r="Q34" s="383"/>
    </row>
    <row r="35" spans="2:17">
      <c r="J35" s="383"/>
      <c r="K35" s="383"/>
      <c r="L35" s="383"/>
      <c r="M35" s="383"/>
      <c r="N35" s="383"/>
      <c r="O35" s="383"/>
      <c r="P35" s="383"/>
      <c r="Q35" s="383"/>
    </row>
    <row r="36" spans="2:17">
      <c r="J36" s="383"/>
      <c r="K36" s="383"/>
      <c r="L36" s="383"/>
      <c r="M36" s="383"/>
      <c r="N36" s="383"/>
      <c r="O36" s="383"/>
      <c r="P36" s="383"/>
      <c r="Q36" s="383"/>
    </row>
    <row r="37" spans="2:17">
      <c r="J37" s="383"/>
      <c r="K37" s="383"/>
      <c r="L37" s="383"/>
      <c r="M37" s="383"/>
      <c r="N37" s="383"/>
      <c r="O37" s="383"/>
      <c r="P37" s="383"/>
      <c r="Q37" s="383"/>
    </row>
    <row r="38" spans="2:17">
      <c r="J38" s="383"/>
      <c r="K38" s="383"/>
      <c r="L38" s="383"/>
      <c r="M38" s="383"/>
      <c r="N38" s="383"/>
      <c r="O38" s="383"/>
      <c r="P38" s="383"/>
      <c r="Q38" s="383"/>
    </row>
    <row r="39" spans="2:17">
      <c r="J39" s="383"/>
      <c r="K39" s="383"/>
      <c r="L39" s="383"/>
      <c r="M39" s="383"/>
      <c r="N39" s="383"/>
      <c r="O39" s="383"/>
      <c r="P39" s="383"/>
      <c r="Q39" s="383"/>
    </row>
    <row r="40" spans="2:17">
      <c r="J40" s="383"/>
      <c r="K40" s="383"/>
      <c r="L40" s="383"/>
      <c r="M40" s="383"/>
      <c r="N40" s="383"/>
      <c r="O40" s="383"/>
      <c r="P40" s="383"/>
      <c r="Q40" s="383"/>
    </row>
    <row r="41" spans="2:17">
      <c r="J41" s="383"/>
      <c r="K41" s="383"/>
      <c r="L41" s="383"/>
      <c r="M41" s="383"/>
      <c r="N41" s="383"/>
      <c r="O41" s="383"/>
      <c r="P41" s="383"/>
      <c r="Q41" s="383"/>
    </row>
    <row r="42" spans="2:17">
      <c r="J42" s="383"/>
      <c r="K42" s="383"/>
      <c r="L42" s="383"/>
      <c r="M42" s="383"/>
      <c r="N42" s="383"/>
      <c r="O42" s="383"/>
      <c r="P42" s="383"/>
      <c r="Q42" s="383"/>
    </row>
    <row r="43" spans="2:17">
      <c r="J43" s="383"/>
      <c r="K43" s="383"/>
      <c r="L43" s="383"/>
      <c r="M43" s="383"/>
      <c r="N43" s="383"/>
      <c r="O43" s="383"/>
      <c r="P43" s="383"/>
      <c r="Q43" s="383"/>
    </row>
    <row r="44" spans="2:17">
      <c r="J44" s="383"/>
      <c r="K44" s="383"/>
      <c r="L44" s="383"/>
      <c r="M44" s="383"/>
      <c r="N44" s="383"/>
      <c r="O44" s="383"/>
      <c r="P44" s="383"/>
      <c r="Q44" s="383"/>
    </row>
    <row r="45" spans="2:17">
      <c r="J45" s="383"/>
      <c r="K45" s="383"/>
      <c r="L45" s="383"/>
      <c r="M45" s="383"/>
      <c r="N45" s="383"/>
      <c r="O45" s="383"/>
      <c r="P45" s="383"/>
      <c r="Q45" s="383"/>
    </row>
    <row r="46" spans="2:17">
      <c r="J46" s="383"/>
      <c r="K46" s="383"/>
      <c r="L46" s="383"/>
      <c r="M46" s="383"/>
      <c r="N46" s="383"/>
      <c r="O46" s="383"/>
      <c r="P46" s="383"/>
      <c r="Q46" s="383"/>
    </row>
    <row r="47" spans="2:17">
      <c r="B47" s="386"/>
      <c r="J47" s="383"/>
      <c r="K47" s="383"/>
      <c r="L47" s="383"/>
      <c r="M47" s="383"/>
      <c r="N47" s="383"/>
      <c r="O47" s="383"/>
      <c r="P47" s="383"/>
      <c r="Q47" s="383"/>
    </row>
    <row r="48" spans="2:17">
      <c r="B48" s="386" t="s">
        <v>14</v>
      </c>
      <c r="C48" s="386"/>
      <c r="J48" s="383"/>
      <c r="K48" s="383"/>
      <c r="L48" s="383"/>
      <c r="M48" s="383"/>
      <c r="N48" s="383"/>
      <c r="O48" s="383"/>
      <c r="P48" s="383"/>
      <c r="Q48" s="383"/>
    </row>
    <row r="49" spans="2:17">
      <c r="B49" s="386" t="s">
        <v>15</v>
      </c>
      <c r="J49" s="383"/>
      <c r="K49" s="383"/>
      <c r="L49" s="383"/>
      <c r="M49" s="383"/>
      <c r="N49" s="383"/>
      <c r="O49" s="383"/>
      <c r="P49" s="383"/>
      <c r="Q49" s="383"/>
    </row>
    <row r="50" spans="2:17">
      <c r="B50" s="386"/>
      <c r="J50" s="383"/>
      <c r="K50" s="383"/>
      <c r="L50" s="383"/>
      <c r="M50" s="383"/>
      <c r="N50" s="383"/>
      <c r="O50" s="383"/>
      <c r="P50" s="383"/>
      <c r="Q50" s="383"/>
    </row>
    <row r="51" spans="2:17">
      <c r="J51" s="383"/>
      <c r="K51" s="383"/>
      <c r="L51" s="383"/>
      <c r="M51" s="383"/>
      <c r="N51" s="383"/>
      <c r="O51" s="383"/>
      <c r="P51" s="383"/>
      <c r="Q51" s="383"/>
    </row>
  </sheetData>
  <pageMargins left="1.1499999999999999" right="0.25" top="0.47244094488188981" bottom="0.55118110236220474" header="0.51181102362204722" footer="0.51181102362204722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G53"/>
  <sheetViews>
    <sheetView view="pageBreakPreview" zoomScale="60" workbookViewId="0">
      <selection activeCell="G14" sqref="G14"/>
    </sheetView>
  </sheetViews>
  <sheetFormatPr defaultRowHeight="12.75"/>
  <cols>
    <col min="1" max="1" width="9.140625" style="388"/>
    <col min="2" max="2" width="16.5703125" style="388" customWidth="1"/>
    <col min="3" max="3" width="15.42578125" style="388" customWidth="1"/>
    <col min="4" max="4" width="15.140625" style="388" customWidth="1"/>
    <col min="5" max="5" width="15.28515625" style="388" customWidth="1"/>
    <col min="6" max="6" width="14.5703125" style="388" customWidth="1"/>
    <col min="7" max="7" width="13.5703125" style="388" customWidth="1"/>
    <col min="8" max="8" width="9" style="388" customWidth="1"/>
    <col min="9" max="16384" width="9.140625" style="388"/>
  </cols>
  <sheetData>
    <row r="2" spans="2:7" ht="18.75">
      <c r="B2" s="387" t="s">
        <v>186</v>
      </c>
      <c r="C2" s="387"/>
      <c r="D2" s="387"/>
      <c r="E2" s="387"/>
      <c r="F2" s="387"/>
      <c r="G2" s="387"/>
    </row>
    <row r="3" spans="2:7" ht="13.5" thickBot="1"/>
    <row r="4" spans="2:7" ht="21" customHeight="1">
      <c r="B4" s="153" t="s">
        <v>1</v>
      </c>
      <c r="C4" s="147" t="s">
        <v>131</v>
      </c>
      <c r="D4" s="147" t="s">
        <v>133</v>
      </c>
      <c r="E4" s="147" t="s">
        <v>135</v>
      </c>
      <c r="F4" s="147" t="s">
        <v>155</v>
      </c>
      <c r="G4" s="157" t="s">
        <v>162</v>
      </c>
    </row>
    <row r="5" spans="2:7" ht="18.95" customHeight="1">
      <c r="B5" s="74" t="s">
        <v>2</v>
      </c>
      <c r="C5" s="75">
        <v>36.784999999999997</v>
      </c>
      <c r="D5" s="75">
        <v>36.750999999999998</v>
      </c>
      <c r="E5" s="75">
        <v>38.158999999999999</v>
      </c>
      <c r="F5" s="75">
        <v>29.73</v>
      </c>
      <c r="G5" s="76">
        <v>33.709000000000003</v>
      </c>
    </row>
    <row r="6" spans="2:7" ht="18.95" customHeight="1">
      <c r="B6" s="74" t="s">
        <v>3</v>
      </c>
      <c r="C6" s="75">
        <v>38.082000000000001</v>
      </c>
      <c r="D6" s="75">
        <v>37.896999999999998</v>
      </c>
      <c r="E6" s="75">
        <v>34.423999999999999</v>
      </c>
      <c r="F6" s="75">
        <v>28.811</v>
      </c>
      <c r="G6" s="76">
        <v>31.7</v>
      </c>
    </row>
    <row r="7" spans="2:7" ht="18.95" customHeight="1">
      <c r="B7" s="74" t="s">
        <v>4</v>
      </c>
      <c r="C7" s="75">
        <v>38.478999999999999</v>
      </c>
      <c r="D7" s="75">
        <v>35.927999999999997</v>
      </c>
      <c r="E7" s="75">
        <v>33.235999999999997</v>
      </c>
      <c r="F7" s="75">
        <v>26.253</v>
      </c>
      <c r="G7" s="76">
        <v>38.134999999999998</v>
      </c>
    </row>
    <row r="8" spans="2:7" ht="18.95" customHeight="1">
      <c r="B8" s="74" t="s">
        <v>5</v>
      </c>
      <c r="C8" s="75">
        <v>31.873999999999999</v>
      </c>
      <c r="D8" s="75">
        <v>27.501000000000001</v>
      </c>
      <c r="E8" s="75">
        <v>32.987000000000002</v>
      </c>
      <c r="F8" s="75">
        <v>27.809000000000001</v>
      </c>
      <c r="G8" s="76">
        <v>37.720999999999997</v>
      </c>
    </row>
    <row r="9" spans="2:7" ht="18.95" customHeight="1">
      <c r="B9" s="74" t="s">
        <v>6</v>
      </c>
      <c r="C9" s="75">
        <v>31.373999999999999</v>
      </c>
      <c r="D9" s="75">
        <v>28.02</v>
      </c>
      <c r="E9" s="75">
        <v>27.655000000000001</v>
      </c>
      <c r="F9" s="75">
        <v>25.003</v>
      </c>
      <c r="G9" s="76">
        <v>29.332999999999998</v>
      </c>
    </row>
    <row r="10" spans="2:7" ht="18.95" customHeight="1">
      <c r="B10" s="74" t="s">
        <v>7</v>
      </c>
      <c r="C10" s="75">
        <v>22.757999999999999</v>
      </c>
      <c r="D10" s="75">
        <v>18.68</v>
      </c>
      <c r="E10" s="75">
        <v>32.578000000000003</v>
      </c>
      <c r="F10" s="75">
        <v>19.401</v>
      </c>
      <c r="G10" s="76">
        <v>18.783999999999999</v>
      </c>
    </row>
    <row r="11" spans="2:7" ht="18.95" customHeight="1">
      <c r="B11" s="74" t="s">
        <v>8</v>
      </c>
      <c r="C11" s="75">
        <v>21.92</v>
      </c>
      <c r="D11" s="75">
        <v>12.173999999999999</v>
      </c>
      <c r="E11" s="75">
        <v>35.573</v>
      </c>
      <c r="F11" s="75">
        <v>16.882000000000001</v>
      </c>
      <c r="G11" s="76">
        <v>9.6319999999999997</v>
      </c>
    </row>
    <row r="12" spans="2:7" ht="18.95" customHeight="1">
      <c r="B12" s="74" t="s">
        <v>9</v>
      </c>
      <c r="C12" s="75">
        <v>21</v>
      </c>
      <c r="D12" s="75">
        <v>11.875999999999999</v>
      </c>
      <c r="E12" s="75">
        <v>35.213999999999999</v>
      </c>
      <c r="F12" s="75">
        <v>17.323</v>
      </c>
      <c r="G12" s="76">
        <v>7.7830000000000004</v>
      </c>
    </row>
    <row r="13" spans="2:7" ht="18.95" customHeight="1">
      <c r="B13" s="74" t="s">
        <v>10</v>
      </c>
      <c r="C13" s="75">
        <v>20.684000000000001</v>
      </c>
      <c r="D13" s="75">
        <v>11.587999999999999</v>
      </c>
      <c r="E13" s="75">
        <v>33.070999999999998</v>
      </c>
      <c r="F13" s="75">
        <v>16.841000000000001</v>
      </c>
      <c r="G13" s="76">
        <v>7.327</v>
      </c>
    </row>
    <row r="14" spans="2:7" ht="18.95" customHeight="1">
      <c r="B14" s="74" t="s">
        <v>11</v>
      </c>
      <c r="C14" s="75">
        <v>14.063000000000001</v>
      </c>
      <c r="D14" s="75">
        <v>14.84</v>
      </c>
      <c r="E14" s="75">
        <v>31.713999999999999</v>
      </c>
      <c r="F14" s="75">
        <v>20.619</v>
      </c>
      <c r="G14" s="76">
        <v>6.9930000000000003</v>
      </c>
    </row>
    <row r="15" spans="2:7" ht="18.95" customHeight="1">
      <c r="B15" s="74" t="s">
        <v>12</v>
      </c>
      <c r="C15" s="75">
        <v>24.367999999999999</v>
      </c>
      <c r="D15" s="75">
        <v>18.68</v>
      </c>
      <c r="E15" s="75">
        <v>29.584</v>
      </c>
      <c r="F15" s="75">
        <v>30.210999999999999</v>
      </c>
      <c r="G15" s="76"/>
    </row>
    <row r="16" spans="2:7" ht="18.95" customHeight="1" thickBot="1">
      <c r="B16" s="77" t="s">
        <v>13</v>
      </c>
      <c r="C16" s="78">
        <v>31.873999999999999</v>
      </c>
      <c r="D16" s="79">
        <v>38.036000000000001</v>
      </c>
      <c r="E16" s="79">
        <v>29.584</v>
      </c>
      <c r="F16" s="79">
        <v>36.965000000000003</v>
      </c>
      <c r="G16" s="80"/>
    </row>
    <row r="17" spans="2:7" ht="18.95" customHeight="1">
      <c r="B17" s="145"/>
      <c r="C17" s="144"/>
      <c r="D17" s="144"/>
      <c r="E17" s="144"/>
      <c r="F17" s="144"/>
      <c r="G17" s="144"/>
    </row>
    <row r="18" spans="2:7" ht="18.95" customHeight="1">
      <c r="B18" s="145"/>
      <c r="C18" s="144"/>
      <c r="D18" s="144"/>
      <c r="E18" s="144"/>
      <c r="F18" s="144"/>
      <c r="G18" s="144"/>
    </row>
    <row r="51" spans="2:3">
      <c r="B51" s="399" t="s">
        <v>14</v>
      </c>
      <c r="C51" s="399"/>
    </row>
    <row r="52" spans="2:3">
      <c r="B52" s="399" t="s">
        <v>15</v>
      </c>
    </row>
    <row r="53" spans="2:3">
      <c r="B53" s="399"/>
    </row>
  </sheetData>
  <pageMargins left="0.76" right="0.35433070866141736" top="0.62992125984251968" bottom="0.55118110236220474" header="0.51181102362204722" footer="0.51181102362204722"/>
  <pageSetup paperSize="9" scale="95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3:K51"/>
  <sheetViews>
    <sheetView zoomScale="110" zoomScaleNormal="110" workbookViewId="0">
      <selection activeCell="J16" sqref="J16"/>
    </sheetView>
  </sheetViews>
  <sheetFormatPr defaultRowHeight="12.75"/>
  <cols>
    <col min="1" max="1" width="2" style="388" customWidth="1"/>
    <col min="2" max="2" width="11.5703125" style="388" customWidth="1"/>
    <col min="3" max="3" width="11.42578125" style="388" customWidth="1"/>
    <col min="4" max="4" width="11" style="388" customWidth="1"/>
    <col min="5" max="6" width="11.7109375" style="388" customWidth="1"/>
    <col min="7" max="7" width="11.42578125" style="388" customWidth="1"/>
    <col min="8" max="8" width="2.5703125" style="388" customWidth="1"/>
    <col min="9" max="16384" width="9.140625" style="388"/>
  </cols>
  <sheetData>
    <row r="3" spans="2:11" ht="18.75">
      <c r="B3" s="387" t="s">
        <v>187</v>
      </c>
      <c r="C3" s="387"/>
      <c r="D3" s="387"/>
      <c r="E3" s="387"/>
      <c r="F3" s="387"/>
      <c r="G3" s="387"/>
    </row>
    <row r="4" spans="2:11" ht="13.5" thickBot="1"/>
    <row r="5" spans="2:11" ht="24.95" customHeight="1">
      <c r="B5" s="72" t="s">
        <v>1</v>
      </c>
      <c r="C5" s="73" t="s">
        <v>131</v>
      </c>
      <c r="D5" s="73" t="s">
        <v>133</v>
      </c>
      <c r="E5" s="73" t="s">
        <v>135</v>
      </c>
      <c r="F5" s="73" t="s">
        <v>155</v>
      </c>
      <c r="G5" s="81">
        <v>2015</v>
      </c>
    </row>
    <row r="6" spans="2:11" ht="18.95" customHeight="1">
      <c r="B6" s="74" t="s">
        <v>2</v>
      </c>
      <c r="C6" s="75">
        <v>20.74</v>
      </c>
      <c r="D6" s="75">
        <v>16.97</v>
      </c>
      <c r="E6" s="75">
        <v>19.86</v>
      </c>
      <c r="F6" s="75">
        <v>11.94</v>
      </c>
      <c r="G6" s="76">
        <v>21.72</v>
      </c>
    </row>
    <row r="7" spans="2:11" ht="18.95" customHeight="1">
      <c r="B7" s="74" t="s">
        <v>3</v>
      </c>
      <c r="C7" s="75">
        <v>13.93</v>
      </c>
      <c r="D7" s="75">
        <v>19.399999999999999</v>
      </c>
      <c r="E7" s="75">
        <v>13.22</v>
      </c>
      <c r="F7" s="75">
        <v>13.22</v>
      </c>
      <c r="G7" s="76">
        <v>15.3</v>
      </c>
    </row>
    <row r="8" spans="2:11" ht="18.95" customHeight="1">
      <c r="B8" s="74" t="s">
        <v>4</v>
      </c>
      <c r="C8" s="75">
        <v>19.43</v>
      </c>
      <c r="D8" s="75">
        <v>13.01</v>
      </c>
      <c r="E8" s="75">
        <v>12.61</v>
      </c>
      <c r="F8" s="75">
        <v>19.7</v>
      </c>
      <c r="G8" s="76">
        <v>20.84</v>
      </c>
    </row>
    <row r="9" spans="2:11" ht="18.95" customHeight="1">
      <c r="B9" s="74" t="s">
        <v>5</v>
      </c>
      <c r="C9" s="75">
        <v>28.03</v>
      </c>
      <c r="D9" s="75">
        <v>17.420000000000002</v>
      </c>
      <c r="E9" s="75">
        <v>11.44</v>
      </c>
      <c r="F9" s="75">
        <v>23.64</v>
      </c>
      <c r="G9" s="76">
        <v>16.420000000000002</v>
      </c>
    </row>
    <row r="10" spans="2:11" ht="18.95" customHeight="1">
      <c r="B10" s="74" t="s">
        <v>6</v>
      </c>
      <c r="C10" s="75">
        <v>23.29</v>
      </c>
      <c r="D10" s="75">
        <v>18.600000000000001</v>
      </c>
      <c r="E10" s="75">
        <v>22.67</v>
      </c>
      <c r="F10" s="75">
        <v>27.92</v>
      </c>
      <c r="G10" s="76">
        <v>20.84</v>
      </c>
    </row>
    <row r="11" spans="2:11" ht="18.95" customHeight="1">
      <c r="B11" s="74" t="s">
        <v>7</v>
      </c>
      <c r="C11" s="75">
        <v>13.55</v>
      </c>
      <c r="D11" s="75">
        <v>13.09</v>
      </c>
      <c r="E11" s="75">
        <v>15.58</v>
      </c>
      <c r="F11" s="75">
        <v>20.83</v>
      </c>
      <c r="G11" s="76">
        <v>27.26</v>
      </c>
    </row>
    <row r="12" spans="2:11" ht="18.95" customHeight="1">
      <c r="B12" s="74" t="s">
        <v>8</v>
      </c>
      <c r="C12" s="75">
        <v>30</v>
      </c>
      <c r="D12" s="75">
        <v>27.16</v>
      </c>
      <c r="E12" s="75">
        <v>23.06</v>
      </c>
      <c r="F12" s="75">
        <v>21.51</v>
      </c>
      <c r="G12" s="76">
        <v>24.16</v>
      </c>
    </row>
    <row r="13" spans="2:11" ht="18.95" customHeight="1">
      <c r="B13" s="74" t="s">
        <v>9</v>
      </c>
      <c r="C13" s="75">
        <v>27.95</v>
      </c>
      <c r="D13" s="75">
        <v>21.03</v>
      </c>
      <c r="E13" s="75">
        <v>21.6</v>
      </c>
      <c r="F13" s="75">
        <v>13.67</v>
      </c>
      <c r="G13" s="76">
        <v>24.16</v>
      </c>
    </row>
    <row r="14" spans="2:11" ht="18.95" customHeight="1">
      <c r="B14" s="74" t="s">
        <v>10</v>
      </c>
      <c r="C14" s="75">
        <v>29.45</v>
      </c>
      <c r="D14" s="75">
        <v>19.66</v>
      </c>
      <c r="E14" s="75">
        <v>16.739999999999998</v>
      </c>
      <c r="F14" s="75">
        <v>9.57</v>
      </c>
      <c r="G14" s="76">
        <v>12.23</v>
      </c>
    </row>
    <row r="15" spans="2:11" ht="18.95" customHeight="1">
      <c r="B15" s="74" t="s">
        <v>11</v>
      </c>
      <c r="C15" s="75">
        <v>29.05</v>
      </c>
      <c r="D15" s="75">
        <v>16.36</v>
      </c>
      <c r="E15" s="75">
        <v>17.63</v>
      </c>
      <c r="F15" s="75">
        <v>13.15</v>
      </c>
      <c r="G15" s="76">
        <v>14.78</v>
      </c>
      <c r="K15" s="388" t="s">
        <v>68</v>
      </c>
    </row>
    <row r="16" spans="2:11" ht="18.95" customHeight="1">
      <c r="B16" s="74" t="s">
        <v>12</v>
      </c>
      <c r="C16" s="75">
        <v>22.65</v>
      </c>
      <c r="D16" s="75">
        <v>19.91</v>
      </c>
      <c r="E16" s="75">
        <v>12.47</v>
      </c>
      <c r="F16" s="75">
        <v>22.49</v>
      </c>
      <c r="G16" s="76"/>
    </row>
    <row r="17" spans="2:7" ht="18.95" customHeight="1" thickBot="1">
      <c r="B17" s="77" t="s">
        <v>13</v>
      </c>
      <c r="C17" s="78">
        <v>24.5</v>
      </c>
      <c r="D17" s="79">
        <v>15.88</v>
      </c>
      <c r="E17" s="79">
        <v>18.350000000000001</v>
      </c>
      <c r="F17" s="79">
        <v>20.83</v>
      </c>
      <c r="G17" s="80"/>
    </row>
    <row r="49" spans="2:3">
      <c r="B49" s="399"/>
    </row>
    <row r="50" spans="2:3">
      <c r="B50" s="399" t="s">
        <v>14</v>
      </c>
      <c r="C50" s="399"/>
    </row>
    <row r="51" spans="2:3">
      <c r="B51" s="399" t="s">
        <v>15</v>
      </c>
    </row>
  </sheetData>
  <printOptions horizontalCentered="1"/>
  <pageMargins left="0.62992125984251968" right="0.15748031496062992" top="0.55118110236220474" bottom="0.51181102362204722" header="0.51181102362204722" footer="0.51181102362204722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3:N61"/>
  <sheetViews>
    <sheetView topLeftCell="A4" workbookViewId="0">
      <selection activeCell="H13" sqref="H13"/>
    </sheetView>
  </sheetViews>
  <sheetFormatPr defaultRowHeight="12.75"/>
  <cols>
    <col min="1" max="1" width="6.28515625" style="70" customWidth="1"/>
    <col min="2" max="2" width="18.5703125" style="70" customWidth="1"/>
    <col min="3" max="3" width="16.5703125" style="70" customWidth="1"/>
    <col min="4" max="5" width="15.140625" style="70" customWidth="1"/>
    <col min="6" max="6" width="14.7109375" style="70" customWidth="1"/>
    <col min="7" max="7" width="14.28515625" style="70" customWidth="1"/>
    <col min="8" max="8" width="15.140625" style="70" customWidth="1"/>
    <col min="9" max="9" width="16.28515625" style="70" customWidth="1"/>
    <col min="10" max="10" width="16.5703125" style="70" customWidth="1"/>
    <col min="11" max="11" width="14.5703125" style="70" customWidth="1"/>
    <col min="12" max="13" width="17" style="70" customWidth="1"/>
    <col min="14" max="14" width="15.42578125" style="70" customWidth="1"/>
    <col min="15" max="16384" width="9.140625" style="70"/>
  </cols>
  <sheetData>
    <row r="3" spans="1:14" ht="21">
      <c r="A3" s="532" t="s">
        <v>16</v>
      </c>
      <c r="B3" s="532"/>
      <c r="C3" s="532"/>
      <c r="D3" s="532"/>
      <c r="E3" s="532"/>
      <c r="F3" s="532"/>
      <c r="G3" s="532"/>
      <c r="H3" s="532"/>
      <c r="I3" s="532"/>
    </row>
    <row r="4" spans="1:14" ht="21">
      <c r="A4" s="532" t="s">
        <v>17</v>
      </c>
      <c r="B4" s="532"/>
      <c r="C4" s="532"/>
      <c r="D4" s="532"/>
      <c r="E4" s="532"/>
      <c r="F4" s="532"/>
      <c r="G4" s="532"/>
      <c r="H4" s="532"/>
      <c r="I4" s="532"/>
    </row>
    <row r="5" spans="1:14" ht="21">
      <c r="A5" s="533" t="str">
        <f>+UTAMA!A4</f>
        <v xml:space="preserve">MINGGU KE III OKTOBER ( S / D TGL 19 OKTOBER 2015) dalam Juta m3  </v>
      </c>
      <c r="B5" s="533"/>
      <c r="C5" s="533"/>
      <c r="D5" s="533"/>
      <c r="E5" s="533"/>
      <c r="F5" s="533"/>
      <c r="G5" s="533"/>
      <c r="H5" s="533"/>
      <c r="I5" s="533"/>
    </row>
    <row r="6" spans="1:14" ht="13.5" thickBot="1"/>
    <row r="7" spans="1:14" ht="15.75">
      <c r="A7" s="112" t="s">
        <v>18</v>
      </c>
      <c r="B7" s="113" t="s">
        <v>19</v>
      </c>
      <c r="C7" s="114" t="s">
        <v>20</v>
      </c>
      <c r="D7" s="83"/>
      <c r="E7" s="114" t="s">
        <v>21</v>
      </c>
      <c r="F7" s="83"/>
      <c r="G7" s="114" t="s">
        <v>22</v>
      </c>
      <c r="H7" s="83"/>
      <c r="I7" s="115" t="s">
        <v>23</v>
      </c>
    </row>
    <row r="8" spans="1:14" ht="15.75">
      <c r="A8" s="116"/>
      <c r="B8" s="84"/>
      <c r="C8" s="117" t="s">
        <v>24</v>
      </c>
      <c r="D8" s="117" t="s">
        <v>25</v>
      </c>
      <c r="E8" s="118" t="s">
        <v>24</v>
      </c>
      <c r="F8" s="117" t="s">
        <v>25</v>
      </c>
      <c r="G8" s="118" t="s">
        <v>24</v>
      </c>
      <c r="H8" s="117" t="s">
        <v>25</v>
      </c>
      <c r="I8" s="85"/>
    </row>
    <row r="9" spans="1:14" ht="18.75" thickBot="1">
      <c r="A9" s="119"/>
      <c r="B9" s="86"/>
      <c r="C9" s="120" t="s">
        <v>26</v>
      </c>
      <c r="D9" s="120" t="s">
        <v>163</v>
      </c>
      <c r="E9" s="121" t="s">
        <v>26</v>
      </c>
      <c r="F9" s="120" t="s">
        <v>163</v>
      </c>
      <c r="G9" s="121" t="s">
        <v>26</v>
      </c>
      <c r="H9" s="120" t="s">
        <v>163</v>
      </c>
      <c r="I9" s="122" t="s">
        <v>27</v>
      </c>
    </row>
    <row r="10" spans="1:14" ht="16.5" thickBot="1">
      <c r="A10" s="123">
        <v>1</v>
      </c>
      <c r="B10" s="124">
        <v>2</v>
      </c>
      <c r="C10" s="124">
        <v>3</v>
      </c>
      <c r="D10" s="124">
        <v>4</v>
      </c>
      <c r="E10" s="124">
        <v>5</v>
      </c>
      <c r="F10" s="124">
        <v>6</v>
      </c>
      <c r="G10" s="124">
        <v>7</v>
      </c>
      <c r="H10" s="124">
        <v>8</v>
      </c>
      <c r="I10" s="125">
        <v>9</v>
      </c>
    </row>
    <row r="11" spans="1:14" ht="15.75">
      <c r="A11" s="126">
        <v>1</v>
      </c>
      <c r="B11" s="127" t="s">
        <v>28</v>
      </c>
      <c r="C11" s="87">
        <f>+UTAMA!D11</f>
        <v>55.77</v>
      </c>
      <c r="D11" s="88">
        <f>+UTAMA!E11</f>
        <v>31.144597999999998</v>
      </c>
      <c r="E11" s="89">
        <f>+UTAMA!F11</f>
        <v>48.16</v>
      </c>
      <c r="F11" s="90">
        <f>+UTAMA!G11</f>
        <v>2.5830000000000002</v>
      </c>
      <c r="G11" s="87">
        <f>+UTAMA!H11</f>
        <v>47.16</v>
      </c>
      <c r="H11" s="90">
        <f>+UTAMA!I11</f>
        <v>0.81200000000000006</v>
      </c>
      <c r="I11" s="91">
        <v>35162</v>
      </c>
      <c r="K11" s="128"/>
      <c r="L11" s="128"/>
      <c r="M11" s="128"/>
      <c r="N11" s="92"/>
    </row>
    <row r="12" spans="1:14" ht="15.75">
      <c r="A12" s="129">
        <f>+A11+1</f>
        <v>2</v>
      </c>
      <c r="B12" s="130" t="s">
        <v>29</v>
      </c>
      <c r="C12" s="93">
        <f>+UTAMA!D12</f>
        <v>339.5</v>
      </c>
      <c r="D12" s="94">
        <f>+UTAMA!E12</f>
        <v>7.77</v>
      </c>
      <c r="E12" s="95">
        <f>+UTAMA!F12</f>
        <v>332.94</v>
      </c>
      <c r="F12" s="94">
        <f>+UTAMA!G12</f>
        <v>2.4649999999999999</v>
      </c>
      <c r="G12" s="93">
        <f>+UTAMA!H12</f>
        <v>335.43</v>
      </c>
      <c r="H12" s="94">
        <f>+UTAMA!I12</f>
        <v>4.282</v>
      </c>
      <c r="I12" s="96">
        <v>28310</v>
      </c>
      <c r="K12" s="128"/>
      <c r="L12" s="128"/>
      <c r="M12" s="128"/>
      <c r="N12" s="92"/>
    </row>
    <row r="13" spans="1:14" ht="15.75">
      <c r="A13" s="129">
        <f t="shared" ref="A13:A48" si="0">+A12+1</f>
        <v>3</v>
      </c>
      <c r="B13" s="130" t="s">
        <v>30</v>
      </c>
      <c r="C13" s="93">
        <f>+UTAMA!D13</f>
        <v>77.5</v>
      </c>
      <c r="D13" s="94">
        <f>+UTAMA!E13</f>
        <v>49.020274999999998</v>
      </c>
      <c r="E13" s="93">
        <f>+UTAMA!F13</f>
        <v>67.099999999999994</v>
      </c>
      <c r="F13" s="94">
        <f>+UTAMA!G13</f>
        <v>5.6390000000000002</v>
      </c>
      <c r="G13" s="93">
        <f>+UTAMA!H13</f>
        <v>65.569999999999993</v>
      </c>
      <c r="H13" s="94">
        <f>+UTAMA!I13</f>
        <v>3.2029999999999998</v>
      </c>
      <c r="I13" s="96">
        <v>17481</v>
      </c>
      <c r="K13" s="128"/>
      <c r="L13" s="128"/>
      <c r="M13" s="128"/>
      <c r="N13" s="92"/>
    </row>
    <row r="14" spans="1:14" ht="15.75">
      <c r="A14" s="129">
        <f t="shared" si="0"/>
        <v>4</v>
      </c>
      <c r="B14" s="130" t="s">
        <v>31</v>
      </c>
      <c r="C14" s="93">
        <f>+UTAMA!D14</f>
        <v>463.3</v>
      </c>
      <c r="D14" s="94">
        <f>+UTAMA!E14</f>
        <v>49.9</v>
      </c>
      <c r="E14" s="97">
        <f>+UTAMA!G14</f>
        <v>14.96</v>
      </c>
      <c r="F14" s="94">
        <f>+UTAMA!G14</f>
        <v>14.96</v>
      </c>
      <c r="G14" s="93">
        <f>+UTAMA!H14</f>
        <v>461.28</v>
      </c>
      <c r="H14" s="94">
        <f>+UTAMA!I14</f>
        <v>13.72</v>
      </c>
      <c r="I14" s="96">
        <v>19972</v>
      </c>
      <c r="K14" s="128"/>
      <c r="L14" s="128"/>
      <c r="M14" s="128"/>
      <c r="N14" s="92"/>
    </row>
    <row r="15" spans="1:14" ht="15.75">
      <c r="A15" s="129">
        <f t="shared" si="0"/>
        <v>5</v>
      </c>
      <c r="B15" s="130" t="s">
        <v>32</v>
      </c>
      <c r="C15" s="93">
        <f>+UTAMA!D15</f>
        <v>207</v>
      </c>
      <c r="D15" s="94">
        <f>+UTAMA!E15</f>
        <v>9.5030000000000001</v>
      </c>
      <c r="E15" s="97">
        <f>+UTAMA!G15</f>
        <v>1.218</v>
      </c>
      <c r="F15" s="94">
        <f>+UTAMA!G15</f>
        <v>1.218</v>
      </c>
      <c r="G15" s="93">
        <f>+UTAMA!H15</f>
        <v>193.34</v>
      </c>
      <c r="H15" s="94">
        <f>+UTAMA!I15</f>
        <v>0.69499999999999995</v>
      </c>
      <c r="I15" s="96">
        <v>4959</v>
      </c>
      <c r="K15" s="128"/>
      <c r="L15" s="128"/>
      <c r="M15" s="128"/>
      <c r="N15" s="92"/>
    </row>
    <row r="16" spans="1:14" ht="15.75">
      <c r="A16" s="129">
        <f t="shared" si="0"/>
        <v>6</v>
      </c>
      <c r="B16" s="130" t="s">
        <v>33</v>
      </c>
      <c r="C16" s="93">
        <f>+UTAMA!D16</f>
        <v>320</v>
      </c>
      <c r="D16" s="94">
        <f>+UTAMA!E16</f>
        <v>5.1509999999999998</v>
      </c>
      <c r="E16" s="97">
        <f>+UTAMA!G16</f>
        <v>0.65700000000000003</v>
      </c>
      <c r="F16" s="94">
        <f>+UTAMA!G16</f>
        <v>0.65700000000000003</v>
      </c>
      <c r="G16" s="93">
        <f>+UTAMA!H16</f>
        <v>307.07</v>
      </c>
      <c r="H16" s="94">
        <f>+UTAMA!I16</f>
        <v>0</v>
      </c>
      <c r="I16" s="96">
        <v>6052</v>
      </c>
      <c r="K16" s="128"/>
      <c r="L16" s="128"/>
      <c r="M16" s="128"/>
      <c r="N16" s="92"/>
    </row>
    <row r="17" spans="1:14" ht="15.75">
      <c r="A17" s="129">
        <f t="shared" si="0"/>
        <v>7</v>
      </c>
      <c r="B17" s="130" t="s">
        <v>34</v>
      </c>
      <c r="C17" s="93">
        <f>+UTAMA!D17</f>
        <v>90</v>
      </c>
      <c r="D17" s="94">
        <f>+UTAMA!E17</f>
        <v>689.09100000000001</v>
      </c>
      <c r="E17" s="97">
        <f>+UTAMA!F17</f>
        <v>79.7</v>
      </c>
      <c r="F17" s="94">
        <f>+UTAMA!G17</f>
        <v>281.37</v>
      </c>
      <c r="G17" s="93">
        <f>+UTAMA!H17</f>
        <v>78.61</v>
      </c>
      <c r="H17" s="94">
        <f>+UTAMA!I17</f>
        <v>251.72200000000001</v>
      </c>
      <c r="I17" s="98">
        <v>59645</v>
      </c>
      <c r="K17" s="128"/>
      <c r="L17" s="128"/>
      <c r="M17" s="128"/>
      <c r="N17" s="99"/>
    </row>
    <row r="18" spans="1:14" ht="15.75">
      <c r="A18" s="129">
        <f t="shared" si="0"/>
        <v>8</v>
      </c>
      <c r="B18" s="130" t="s">
        <v>35</v>
      </c>
      <c r="C18" s="93">
        <f>+UTAMA!D18</f>
        <v>120.5</v>
      </c>
      <c r="D18" s="94">
        <f>+UTAMA!E18</f>
        <v>2.0920000000000001</v>
      </c>
      <c r="E18" s="97">
        <f>+UTAMA!F18</f>
        <v>114.9</v>
      </c>
      <c r="F18" s="94">
        <f>+UTAMA!G18</f>
        <v>0.22800000000000001</v>
      </c>
      <c r="G18" s="93">
        <f>+UTAMA!H18</f>
        <v>110.5</v>
      </c>
      <c r="H18" s="94">
        <f>+UTAMA!I18</f>
        <v>0</v>
      </c>
      <c r="I18" s="100">
        <v>923</v>
      </c>
      <c r="K18" s="128"/>
      <c r="L18" s="128"/>
      <c r="M18" s="131"/>
      <c r="N18" s="99"/>
    </row>
    <row r="19" spans="1:14" ht="15.75">
      <c r="A19" s="129">
        <f t="shared" si="0"/>
        <v>9</v>
      </c>
      <c r="B19" s="130" t="s">
        <v>36</v>
      </c>
      <c r="C19" s="93">
        <f>+UTAMA!D19</f>
        <v>120.8</v>
      </c>
      <c r="D19" s="94">
        <f>+UTAMA!E19</f>
        <v>2.3530000000000002</v>
      </c>
      <c r="E19" s="97">
        <f>+UTAMA!F19</f>
        <v>113.61</v>
      </c>
      <c r="F19" s="94">
        <f>+UTAMA!G19</f>
        <v>0.35699999999999998</v>
      </c>
      <c r="G19" s="93">
        <f>+UTAMA!H19</f>
        <v>117.36</v>
      </c>
      <c r="H19" s="94">
        <f>+UTAMA!I19</f>
        <v>0.877</v>
      </c>
      <c r="I19" s="98">
        <v>251</v>
      </c>
      <c r="K19" s="128"/>
      <c r="L19" s="99"/>
      <c r="M19" s="99"/>
      <c r="N19" s="99"/>
    </row>
    <row r="20" spans="1:14" ht="15.75">
      <c r="A20" s="129">
        <f t="shared" si="0"/>
        <v>10</v>
      </c>
      <c r="B20" s="130" t="s">
        <v>37</v>
      </c>
      <c r="C20" s="93">
        <f>+UTAMA!D20</f>
        <v>46.5</v>
      </c>
      <c r="D20" s="94">
        <f>+UTAMA!E20</f>
        <v>5.3890000000000002</v>
      </c>
      <c r="E20" s="101" t="s">
        <v>38</v>
      </c>
      <c r="F20" s="94">
        <f>+UTAMA!G20</f>
        <v>2.1640000000000001</v>
      </c>
      <c r="G20" s="93">
        <f>+UTAMA!H20</f>
        <v>40.549999999999997</v>
      </c>
      <c r="H20" s="94">
        <f>+UTAMA!I20</f>
        <v>0.94199999999999995</v>
      </c>
      <c r="I20" s="102">
        <v>440</v>
      </c>
      <c r="K20" s="128"/>
      <c r="L20" s="128"/>
      <c r="M20" s="131"/>
      <c r="N20" s="99"/>
    </row>
    <row r="21" spans="1:14" ht="15.75">
      <c r="A21" s="129">
        <f t="shared" si="0"/>
        <v>11</v>
      </c>
      <c r="B21" s="130" t="s">
        <v>39</v>
      </c>
      <c r="C21" s="93">
        <f>+UTAMA!D21</f>
        <v>51.5</v>
      </c>
      <c r="D21" s="94">
        <f>+UTAMA!E21</f>
        <v>2.4159999999999999</v>
      </c>
      <c r="E21" s="97">
        <f>+UTAMA!F21</f>
        <v>46.86</v>
      </c>
      <c r="F21" s="94">
        <f>+UTAMA!G21</f>
        <v>0.90600000000000003</v>
      </c>
      <c r="G21" s="93">
        <f>+UTAMA!H21</f>
        <v>46.82</v>
      </c>
      <c r="H21" s="94">
        <f>+UTAMA!I21</f>
        <v>0.89600000000000002</v>
      </c>
      <c r="I21" s="102">
        <v>775</v>
      </c>
      <c r="K21" s="128"/>
      <c r="L21" s="128"/>
      <c r="M21" s="131"/>
      <c r="N21" s="99"/>
    </row>
    <row r="22" spans="1:14" ht="15.75">
      <c r="A22" s="129">
        <f t="shared" si="0"/>
        <v>12</v>
      </c>
      <c r="B22" s="130" t="s">
        <v>40</v>
      </c>
      <c r="C22" s="93">
        <f>+UTAMA!D22</f>
        <v>81</v>
      </c>
      <c r="D22" s="94">
        <f>+UTAMA!E22</f>
        <v>1.093</v>
      </c>
      <c r="E22" s="97">
        <f>+UTAMA!F22</f>
        <v>73.94</v>
      </c>
      <c r="F22" s="94">
        <f>+UTAMA!G22</f>
        <v>0.18</v>
      </c>
      <c r="G22" s="93">
        <f>+UTAMA!H22</f>
        <v>73.27</v>
      </c>
      <c r="H22" s="94">
        <f>+UTAMA!I22</f>
        <v>0.13</v>
      </c>
      <c r="I22" s="98">
        <v>750</v>
      </c>
      <c r="K22" s="128"/>
      <c r="L22" s="128"/>
      <c r="M22" s="131"/>
      <c r="N22" s="99"/>
    </row>
    <row r="23" spans="1:14" ht="15.75">
      <c r="A23" s="129">
        <f t="shared" si="0"/>
        <v>13</v>
      </c>
      <c r="B23" s="130" t="s">
        <v>41</v>
      </c>
      <c r="C23" s="93">
        <f>+UTAMA!D23</f>
        <v>82.8</v>
      </c>
      <c r="D23" s="94">
        <f>+UTAMA!E23</f>
        <v>0.42899999999999999</v>
      </c>
      <c r="E23" s="101">
        <f>+UTAMA!F23</f>
        <v>80.02</v>
      </c>
      <c r="F23" s="94">
        <f>+UTAMA!G23</f>
        <v>8.4000000000000005E-2</v>
      </c>
      <c r="G23" s="93">
        <f>+UTAMA!H23</f>
        <v>75.8</v>
      </c>
      <c r="H23" s="94">
        <f>+UTAMA!I23</f>
        <v>0</v>
      </c>
      <c r="I23" s="98">
        <v>482</v>
      </c>
      <c r="K23" s="128"/>
      <c r="L23" s="128"/>
      <c r="M23" s="128"/>
      <c r="N23" s="99"/>
    </row>
    <row r="24" spans="1:14" ht="15.75">
      <c r="A24" s="129">
        <f t="shared" si="0"/>
        <v>14</v>
      </c>
      <c r="B24" s="130" t="s">
        <v>42</v>
      </c>
      <c r="C24" s="93">
        <f>+UTAMA!D24</f>
        <v>69.95</v>
      </c>
      <c r="D24" s="94">
        <f>+UTAMA!E24</f>
        <v>0.25</v>
      </c>
      <c r="E24" s="101">
        <f>+UTAMA!F24</f>
        <v>67.95</v>
      </c>
      <c r="F24" s="94">
        <f>+UTAMA!G24</f>
        <v>4.9000000000000002E-2</v>
      </c>
      <c r="G24" s="93">
        <f>+UTAMA!H24</f>
        <v>65.650000000000006</v>
      </c>
      <c r="H24" s="94">
        <f>+UTAMA!I24</f>
        <v>0</v>
      </c>
      <c r="I24" s="98">
        <v>366</v>
      </c>
      <c r="K24" s="128"/>
      <c r="L24" s="128"/>
      <c r="M24" s="128"/>
      <c r="N24" s="103"/>
    </row>
    <row r="25" spans="1:14" ht="15.75">
      <c r="A25" s="129">
        <f t="shared" si="0"/>
        <v>15</v>
      </c>
      <c r="B25" s="130" t="s">
        <v>43</v>
      </c>
      <c r="C25" s="93">
        <f>+UTAMA!D25</f>
        <v>48.2</v>
      </c>
      <c r="D25" s="94">
        <f>+UTAMA!E25</f>
        <v>0.32</v>
      </c>
      <c r="E25" s="97">
        <f>+UTAMA!F25</f>
        <v>44.16</v>
      </c>
      <c r="F25" s="94">
        <f>+UTAMA!G25</f>
        <v>8.9999999999999993E-3</v>
      </c>
      <c r="G25" s="93">
        <f>+UTAMA!H25</f>
        <v>43</v>
      </c>
      <c r="H25" s="94">
        <f>+UTAMA!I25</f>
        <v>0</v>
      </c>
      <c r="I25" s="102">
        <v>260</v>
      </c>
      <c r="K25" s="128"/>
      <c r="L25" s="128"/>
      <c r="M25" s="128"/>
      <c r="N25" s="99"/>
    </row>
    <row r="26" spans="1:14" ht="15.75">
      <c r="A26" s="129">
        <f t="shared" si="0"/>
        <v>16</v>
      </c>
      <c r="B26" s="130" t="s">
        <v>44</v>
      </c>
      <c r="C26" s="93">
        <f>+UTAMA!D26</f>
        <v>136</v>
      </c>
      <c r="D26" s="94">
        <f>+UTAMA!E26</f>
        <v>440</v>
      </c>
      <c r="E26" s="97">
        <f>+UTAMA!F26</f>
        <v>127.3</v>
      </c>
      <c r="F26" s="94">
        <f>+UTAMA!G26</f>
        <v>64.974000000000004</v>
      </c>
      <c r="G26" s="93">
        <f>+UTAMA!H26</f>
        <v>128.05000000000001</v>
      </c>
      <c r="H26" s="94">
        <f>+UTAMA!I26</f>
        <v>80.106999999999999</v>
      </c>
      <c r="I26" s="98">
        <v>28109</v>
      </c>
      <c r="K26" s="128"/>
      <c r="L26" s="128"/>
      <c r="M26" s="128"/>
      <c r="N26" s="104"/>
    </row>
    <row r="27" spans="1:14" ht="15.75">
      <c r="A27" s="129">
        <f t="shared" si="0"/>
        <v>17</v>
      </c>
      <c r="B27" s="130" t="s">
        <v>45</v>
      </c>
      <c r="C27" s="93">
        <f>+UTAMA!D27</f>
        <v>113.5</v>
      </c>
      <c r="D27" s="94">
        <f>+UTAMA!E27</f>
        <v>3.742</v>
      </c>
      <c r="E27" s="97">
        <f>+UTAMA!F27</f>
        <v>104.42</v>
      </c>
      <c r="F27" s="94">
        <f>+UTAMA!G27</f>
        <v>0.54500000000000004</v>
      </c>
      <c r="G27" s="93">
        <f>+UTAMA!H27</f>
        <v>104.65</v>
      </c>
      <c r="H27" s="94">
        <f>+UTAMA!I27</f>
        <v>0.59299999999999997</v>
      </c>
      <c r="I27" s="98">
        <v>874</v>
      </c>
      <c r="K27" s="128"/>
      <c r="L27" s="128"/>
      <c r="M27" s="128"/>
      <c r="N27" s="104"/>
    </row>
    <row r="28" spans="1:14" ht="15.75">
      <c r="A28" s="129">
        <f t="shared" si="0"/>
        <v>18</v>
      </c>
      <c r="B28" s="130" t="s">
        <v>46</v>
      </c>
      <c r="C28" s="93">
        <f>+UTAMA!D28</f>
        <v>225.4</v>
      </c>
      <c r="D28" s="94">
        <f>+UTAMA!E28</f>
        <v>1.2</v>
      </c>
      <c r="E28" s="97">
        <f>+UTAMA!F28</f>
        <v>223.12</v>
      </c>
      <c r="F28" s="94">
        <f>+UTAMA!G28</f>
        <v>7.0999999999999994E-2</v>
      </c>
      <c r="G28" s="93">
        <f>+UTAMA!H28</f>
        <v>220.5</v>
      </c>
      <c r="H28" s="94">
        <f>+UTAMA!I28</f>
        <v>0</v>
      </c>
      <c r="I28" s="102">
        <v>392</v>
      </c>
      <c r="K28" s="128"/>
      <c r="L28" s="128"/>
      <c r="M28" s="128"/>
      <c r="N28" s="99"/>
    </row>
    <row r="29" spans="1:14" ht="15.75">
      <c r="A29" s="129">
        <f t="shared" si="0"/>
        <v>19</v>
      </c>
      <c r="B29" s="130" t="s">
        <v>47</v>
      </c>
      <c r="C29" s="93">
        <f>+UTAMA!D29</f>
        <v>224</v>
      </c>
      <c r="D29" s="94">
        <f>+UTAMA!E29</f>
        <v>0.6</v>
      </c>
      <c r="E29" s="97">
        <f>+UTAMA!F29</f>
        <v>215.98</v>
      </c>
      <c r="F29" s="94">
        <f>+UTAMA!G29</f>
        <v>0.105</v>
      </c>
      <c r="G29" s="93">
        <f>+UTAMA!H29</f>
        <v>215.07</v>
      </c>
      <c r="H29" s="94">
        <f>+UTAMA!I29</f>
        <v>4.2000000000000003E-2</v>
      </c>
      <c r="I29" s="102">
        <v>500</v>
      </c>
      <c r="K29" s="128"/>
      <c r="L29" s="128"/>
      <c r="M29" s="128"/>
      <c r="N29" s="99"/>
    </row>
    <row r="30" spans="1:14" ht="15.75">
      <c r="A30" s="129">
        <f t="shared" si="0"/>
        <v>20</v>
      </c>
      <c r="B30" s="130" t="s">
        <v>48</v>
      </c>
      <c r="C30" s="93">
        <f>+UTAMA!D30</f>
        <v>196</v>
      </c>
      <c r="D30" s="94">
        <f>+UTAMA!E30</f>
        <v>1.5820000000000001</v>
      </c>
      <c r="E30" s="97">
        <f>+UTAMA!F30</f>
        <v>189.04</v>
      </c>
      <c r="F30" s="94">
        <f>+UTAMA!G30</f>
        <v>0.41899999999999998</v>
      </c>
      <c r="G30" s="93">
        <f>+UTAMA!H30</f>
        <v>189.63</v>
      </c>
      <c r="H30" s="94">
        <f>+UTAMA!I30</f>
        <v>0.48099999999999998</v>
      </c>
      <c r="I30" s="102">
        <v>700</v>
      </c>
      <c r="K30" s="128"/>
      <c r="L30" s="128"/>
      <c r="M30" s="128"/>
      <c r="N30" s="99"/>
    </row>
    <row r="31" spans="1:14" ht="15.75">
      <c r="A31" s="129">
        <f t="shared" si="0"/>
        <v>21</v>
      </c>
      <c r="B31" s="130" t="s">
        <v>49</v>
      </c>
      <c r="C31" s="93">
        <f>+UTAMA!D31</f>
        <v>174</v>
      </c>
      <c r="D31" s="94">
        <f>+UTAMA!E31</f>
        <v>0.47899999999999998</v>
      </c>
      <c r="E31" s="101">
        <f>+UTAMA!F31</f>
        <v>172.38</v>
      </c>
      <c r="F31" s="94">
        <f>+UTAMA!G31</f>
        <v>7.3999999999999996E-2</v>
      </c>
      <c r="G31" s="93">
        <f>+UTAMA!H31</f>
        <v>171.5</v>
      </c>
      <c r="H31" s="94">
        <f>+UTAMA!I31</f>
        <v>0</v>
      </c>
      <c r="I31" s="102">
        <v>87</v>
      </c>
      <c r="K31" s="128"/>
      <c r="L31" s="128"/>
      <c r="M31" s="128"/>
      <c r="N31" s="104"/>
    </row>
    <row r="32" spans="1:14" ht="15.75">
      <c r="A32" s="129">
        <f t="shared" si="0"/>
        <v>22</v>
      </c>
      <c r="B32" s="130" t="s">
        <v>50</v>
      </c>
      <c r="C32" s="93">
        <f>+UTAMA!D32</f>
        <v>229.1</v>
      </c>
      <c r="D32" s="94">
        <f>+UTAMA!E32</f>
        <v>0.81299999999999994</v>
      </c>
      <c r="E32" s="97">
        <f>+UTAMA!F32</f>
        <v>222.84</v>
      </c>
      <c r="F32" s="94">
        <f>+UTAMA!G32</f>
        <v>0.28000000000000003</v>
      </c>
      <c r="G32" s="93">
        <f>+UTAMA!H32</f>
        <v>216</v>
      </c>
      <c r="H32" s="94">
        <f>+UTAMA!I32</f>
        <v>0</v>
      </c>
      <c r="I32" s="100">
        <v>354</v>
      </c>
      <c r="K32" s="128"/>
      <c r="L32" s="128"/>
      <c r="M32" s="128"/>
      <c r="N32" s="99"/>
    </row>
    <row r="33" spans="1:14" ht="15.75">
      <c r="A33" s="129">
        <f t="shared" si="0"/>
        <v>23</v>
      </c>
      <c r="B33" s="130" t="s">
        <v>51</v>
      </c>
      <c r="C33" s="93">
        <f>+UTAMA!D33</f>
        <v>249</v>
      </c>
      <c r="D33" s="94">
        <f>+UTAMA!E33</f>
        <v>2.1240000000000001</v>
      </c>
      <c r="E33" s="97">
        <f>+UTAMA!F33</f>
        <v>239.52</v>
      </c>
      <c r="F33" s="94">
        <f>+UTAMA!G33</f>
        <v>0.187</v>
      </c>
      <c r="G33" s="93">
        <f>+UTAMA!H33</f>
        <v>236.5</v>
      </c>
      <c r="H33" s="94">
        <f>+UTAMA!I33</f>
        <v>0</v>
      </c>
      <c r="I33" s="102">
        <v>637</v>
      </c>
      <c r="K33" s="128"/>
      <c r="L33" s="128"/>
      <c r="M33" s="128"/>
      <c r="N33" s="99"/>
    </row>
    <row r="34" spans="1:14" ht="15.75">
      <c r="A34" s="129">
        <f t="shared" si="0"/>
        <v>24</v>
      </c>
      <c r="B34" s="130" t="s">
        <v>52</v>
      </c>
      <c r="C34" s="93">
        <f>+UTAMA!D34</f>
        <v>164.75</v>
      </c>
      <c r="D34" s="94">
        <f>+UTAMA!E34</f>
        <v>5</v>
      </c>
      <c r="E34" s="97">
        <f>+UTAMA!F34</f>
        <v>154.43</v>
      </c>
      <c r="F34" s="94">
        <f>+UTAMA!G34</f>
        <v>0.503</v>
      </c>
      <c r="G34" s="93">
        <f>+UTAMA!H34</f>
        <v>151.6</v>
      </c>
      <c r="H34" s="94">
        <f>+UTAMA!I34</f>
        <v>7.5999999999999998E-2</v>
      </c>
      <c r="I34" s="102">
        <v>7394</v>
      </c>
      <c r="K34" s="128"/>
      <c r="L34" s="128"/>
      <c r="M34" s="128"/>
      <c r="N34" s="104"/>
    </row>
    <row r="35" spans="1:14" ht="15.75">
      <c r="A35" s="129">
        <f t="shared" si="0"/>
        <v>25</v>
      </c>
      <c r="B35" s="130" t="s">
        <v>53</v>
      </c>
      <c r="C35" s="93">
        <f>+UTAMA!D35</f>
        <v>179.1</v>
      </c>
      <c r="D35" s="94">
        <f>+UTAMA!E35</f>
        <v>4.2</v>
      </c>
      <c r="E35" s="105">
        <f>+UTAMA!F35</f>
        <v>166.32</v>
      </c>
      <c r="F35" s="94">
        <f>+UTAMA!G35</f>
        <v>0.39800000000000002</v>
      </c>
      <c r="G35" s="93">
        <f>+UTAMA!H35</f>
        <v>166.6</v>
      </c>
      <c r="H35" s="94">
        <f>+UTAMA!I35</f>
        <v>0.13</v>
      </c>
      <c r="I35" s="102">
        <v>2410</v>
      </c>
      <c r="K35" s="128"/>
      <c r="L35" s="128"/>
      <c r="M35" s="128"/>
      <c r="N35" s="104"/>
    </row>
    <row r="36" spans="1:14" ht="15.75">
      <c r="A36" s="129">
        <f t="shared" si="0"/>
        <v>26</v>
      </c>
      <c r="B36" s="130" t="s">
        <v>54</v>
      </c>
      <c r="C36" s="93">
        <f>+UTAMA!D36</f>
        <v>325.56</v>
      </c>
      <c r="D36" s="94">
        <f>+UTAMA!E36</f>
        <v>0.70099999999999996</v>
      </c>
      <c r="E36" s="105">
        <f>+UTAMA!F36</f>
        <v>315.85000000000002</v>
      </c>
      <c r="F36" s="94">
        <f>+UTAMA!G36</f>
        <v>0.114</v>
      </c>
      <c r="G36" s="93">
        <f>+UTAMA!H36</f>
        <v>311.06</v>
      </c>
      <c r="H36" s="94">
        <f>+UTAMA!I36</f>
        <v>0</v>
      </c>
      <c r="I36" s="102">
        <v>1370</v>
      </c>
      <c r="K36" s="128"/>
      <c r="L36" s="128"/>
      <c r="M36" s="128"/>
      <c r="N36" s="104"/>
    </row>
    <row r="37" spans="1:14" ht="15.75">
      <c r="A37" s="129">
        <f t="shared" si="0"/>
        <v>27</v>
      </c>
      <c r="B37" s="130" t="s">
        <v>55</v>
      </c>
      <c r="C37" s="93">
        <f>+UTAMA!D37</f>
        <v>129.19999999999999</v>
      </c>
      <c r="D37" s="94">
        <f>+UTAMA!E37</f>
        <v>0.5</v>
      </c>
      <c r="E37" s="105">
        <f>+UTAMA!F37</f>
        <v>123.6</v>
      </c>
      <c r="F37" s="94">
        <f>+UTAMA!G37</f>
        <v>2.9000000000000001E-2</v>
      </c>
      <c r="G37" s="93">
        <f>+UTAMA!H37</f>
        <v>122.2</v>
      </c>
      <c r="H37" s="94">
        <f>+UTAMA!I37</f>
        <v>0</v>
      </c>
      <c r="I37" s="102">
        <v>358</v>
      </c>
      <c r="K37" s="128"/>
      <c r="L37" s="128"/>
      <c r="M37" s="128"/>
      <c r="N37" s="104"/>
    </row>
    <row r="38" spans="1:14" ht="15.75">
      <c r="A38" s="129">
        <f t="shared" si="0"/>
        <v>28</v>
      </c>
      <c r="B38" s="130" t="s">
        <v>56</v>
      </c>
      <c r="C38" s="93">
        <f>+UTAMA!D38</f>
        <v>282.77999999999997</v>
      </c>
      <c r="D38" s="94">
        <f>+UTAMA!E38</f>
        <v>0.51300000000000001</v>
      </c>
      <c r="E38" s="105">
        <f>+UTAMA!F38</f>
        <v>277.87</v>
      </c>
      <c r="F38" s="94">
        <f>+UTAMA!G38</f>
        <v>7.3999999999999996E-2</v>
      </c>
      <c r="G38" s="93">
        <f>+UTAMA!H38</f>
        <v>275.77999999999997</v>
      </c>
      <c r="H38" s="94">
        <f>+UTAMA!I38</f>
        <v>0</v>
      </c>
      <c r="I38" s="102">
        <v>268</v>
      </c>
      <c r="K38" s="128"/>
      <c r="L38" s="128"/>
      <c r="M38" s="128"/>
      <c r="N38" s="103"/>
    </row>
    <row r="39" spans="1:14" ht="15.75">
      <c r="A39" s="129">
        <f t="shared" si="0"/>
        <v>29</v>
      </c>
      <c r="B39" s="130" t="s">
        <v>57</v>
      </c>
      <c r="C39" s="93">
        <f>+UTAMA!D39</f>
        <v>99</v>
      </c>
      <c r="D39" s="94">
        <f>+UTAMA!E39</f>
        <v>2.6110000000000002</v>
      </c>
      <c r="E39" s="105">
        <f>+UTAMA!F39</f>
        <v>91.8</v>
      </c>
      <c r="F39" s="94">
        <f>+UTAMA!G39</f>
        <v>0.17</v>
      </c>
      <c r="G39" s="93">
        <f>+UTAMA!H39</f>
        <v>90</v>
      </c>
      <c r="H39" s="94">
        <f>+UTAMA!I39</f>
        <v>0</v>
      </c>
      <c r="I39" s="102">
        <v>892</v>
      </c>
      <c r="K39" s="128"/>
      <c r="L39" s="128"/>
      <c r="M39" s="128"/>
      <c r="N39" s="104"/>
    </row>
    <row r="40" spans="1:14" ht="15.75">
      <c r="A40" s="129">
        <f t="shared" si="0"/>
        <v>30</v>
      </c>
      <c r="B40" s="130" t="s">
        <v>58</v>
      </c>
      <c r="C40" s="93">
        <f>+UTAMA!D40</f>
        <v>189.7</v>
      </c>
      <c r="D40" s="94">
        <f>+UTAMA!E40</f>
        <v>7.9000000000000001E-2</v>
      </c>
      <c r="E40" s="105">
        <f>+UTAMA!F40</f>
        <v>188.25</v>
      </c>
      <c r="F40" s="94">
        <f>+UTAMA!G40</f>
        <v>3.2000000000000001E-2</v>
      </c>
      <c r="G40" s="93">
        <f>+UTAMA!H40</f>
        <v>186.99</v>
      </c>
      <c r="H40" s="94">
        <f>+UTAMA!I40</f>
        <v>0</v>
      </c>
      <c r="I40" s="102">
        <v>274</v>
      </c>
      <c r="K40" s="128"/>
      <c r="L40" s="128"/>
      <c r="M40" s="128"/>
      <c r="N40" s="104"/>
    </row>
    <row r="41" spans="1:14" ht="15.75">
      <c r="A41" s="129">
        <f t="shared" si="0"/>
        <v>31</v>
      </c>
      <c r="B41" s="130" t="s">
        <v>59</v>
      </c>
      <c r="C41" s="93">
        <f>+UTAMA!D41</f>
        <v>171.19</v>
      </c>
      <c r="D41" s="94">
        <f>+UTAMA!E41</f>
        <v>9.6879999999999994E-2</v>
      </c>
      <c r="E41" s="105">
        <f>+UTAMA!F41</f>
        <v>169.34</v>
      </c>
      <c r="F41" s="94">
        <f>+UTAMA!G41</f>
        <v>5.1999999999999998E-2</v>
      </c>
      <c r="G41" s="93">
        <f>+UTAMA!H41</f>
        <v>167.19</v>
      </c>
      <c r="H41" s="94">
        <f>+UTAMA!I41</f>
        <v>0</v>
      </c>
      <c r="I41" s="102">
        <v>395</v>
      </c>
      <c r="K41" s="128"/>
      <c r="L41" s="128"/>
      <c r="M41" s="128"/>
      <c r="N41" s="104"/>
    </row>
    <row r="42" spans="1:14" ht="15.75">
      <c r="A42" s="129">
        <f t="shared" si="0"/>
        <v>32</v>
      </c>
      <c r="B42" s="130" t="s">
        <v>60</v>
      </c>
      <c r="C42" s="93">
        <f>+UTAMA!D42</f>
        <v>142.6</v>
      </c>
      <c r="D42" s="94">
        <f>+UTAMA!E42</f>
        <v>9.157</v>
      </c>
      <c r="E42" s="105">
        <f>+UTAMA!F42</f>
        <v>139.43</v>
      </c>
      <c r="F42" s="94">
        <f>+UTAMA!G42</f>
        <v>1.7649999999999999</v>
      </c>
      <c r="G42" s="93">
        <f>+UTAMA!H42</f>
        <v>139.47</v>
      </c>
      <c r="H42" s="94">
        <f>+UTAMA!I42</f>
        <v>1.8149999999999999</v>
      </c>
      <c r="I42" s="98">
        <v>1570</v>
      </c>
      <c r="K42" s="128"/>
      <c r="L42" s="128"/>
      <c r="M42" s="128"/>
      <c r="N42" s="104"/>
    </row>
    <row r="43" spans="1:14" ht="15.75">
      <c r="A43" s="129">
        <f t="shared" si="0"/>
        <v>33</v>
      </c>
      <c r="B43" s="130" t="s">
        <v>61</v>
      </c>
      <c r="C43" s="93">
        <f>+UTAMA!D43</f>
        <v>239.5</v>
      </c>
      <c r="D43" s="94">
        <f>+UTAMA!E43</f>
        <v>2.6720000000000002</v>
      </c>
      <c r="E43" s="105">
        <f>+UTAMA!F43</f>
        <v>234.45</v>
      </c>
      <c r="F43" s="94">
        <f>+UTAMA!G43</f>
        <v>0.44600000000000001</v>
      </c>
      <c r="G43" s="93">
        <f>+UTAMA!H43</f>
        <v>231.5</v>
      </c>
      <c r="H43" s="94">
        <f>+UTAMA!I43</f>
        <v>0</v>
      </c>
      <c r="I43" s="98">
        <v>1353</v>
      </c>
      <c r="K43" s="128"/>
      <c r="L43" s="128"/>
      <c r="M43" s="128"/>
      <c r="N43" s="104"/>
    </row>
    <row r="44" spans="1:14" ht="15.75">
      <c r="A44" s="129">
        <f t="shared" si="0"/>
        <v>34</v>
      </c>
      <c r="B44" s="130" t="s">
        <v>62</v>
      </c>
      <c r="C44" s="93">
        <f>+UTAMA!D44</f>
        <v>120.5</v>
      </c>
      <c r="D44" s="94">
        <f>+UTAMA!E44</f>
        <v>3.677</v>
      </c>
      <c r="E44" s="105">
        <f>+UTAMA!F44</f>
        <v>118.55</v>
      </c>
      <c r="F44" s="94">
        <f>+UTAMA!G44</f>
        <v>0.59499999999999997</v>
      </c>
      <c r="G44" s="93">
        <f>+UTAMA!H44</f>
        <v>119.46</v>
      </c>
      <c r="H44" s="94">
        <f>+UTAMA!I44</f>
        <v>1.8180000000000001</v>
      </c>
      <c r="I44" s="102">
        <v>782</v>
      </c>
      <c r="K44" s="128"/>
      <c r="L44" s="128"/>
      <c r="M44" s="128"/>
      <c r="N44" s="104"/>
    </row>
    <row r="45" spans="1:14" ht="15.75">
      <c r="A45" s="129">
        <f t="shared" si="0"/>
        <v>35</v>
      </c>
      <c r="B45" s="130" t="s">
        <v>63</v>
      </c>
      <c r="C45" s="93">
        <f>+UTAMA!D45</f>
        <v>110.56</v>
      </c>
      <c r="D45" s="94">
        <f>+UTAMA!E45</f>
        <v>2.75</v>
      </c>
      <c r="E45" s="105">
        <f>+UTAMA!F45</f>
        <v>107.16</v>
      </c>
      <c r="F45" s="94">
        <f>+UTAMA!G45</f>
        <v>0.311</v>
      </c>
      <c r="G45" s="93">
        <f>+UTAMA!H45</f>
        <v>108.73</v>
      </c>
      <c r="H45" s="94">
        <f>+UTAMA!I45</f>
        <v>0.81899999999999995</v>
      </c>
      <c r="I45" s="102">
        <v>43</v>
      </c>
      <c r="K45" s="128"/>
      <c r="L45" s="128"/>
      <c r="M45" s="128"/>
      <c r="N45" s="104"/>
    </row>
    <row r="46" spans="1:14" ht="15.75">
      <c r="A46" s="129">
        <f t="shared" si="0"/>
        <v>36</v>
      </c>
      <c r="B46" s="130" t="s">
        <v>64</v>
      </c>
      <c r="C46" s="93">
        <f>+UTAMA!D46</f>
        <v>72</v>
      </c>
      <c r="D46" s="94">
        <f>+UTAMA!E46</f>
        <v>38.036000000000001</v>
      </c>
      <c r="E46" s="105">
        <f>+UTAMA!F46</f>
        <v>50.3</v>
      </c>
      <c r="F46" s="94">
        <f>+UTAMA!G46</f>
        <v>4.0830000000000002</v>
      </c>
      <c r="G46" s="93">
        <f>+UTAMA!H46</f>
        <v>53.12</v>
      </c>
      <c r="H46" s="94">
        <f>+UTAMA!I46</f>
        <v>6.9930000000000003</v>
      </c>
      <c r="I46" s="98">
        <v>6485</v>
      </c>
      <c r="K46" s="128"/>
      <c r="L46" s="128"/>
      <c r="M46" s="128"/>
      <c r="N46" s="104"/>
    </row>
    <row r="47" spans="1:14" ht="15.75">
      <c r="A47" s="129">
        <f t="shared" si="0"/>
        <v>37</v>
      </c>
      <c r="B47" s="130" t="s">
        <v>65</v>
      </c>
      <c r="C47" s="93">
        <f>+UTAMA!D47</f>
        <v>185</v>
      </c>
      <c r="D47" s="94">
        <f>+UTAMA!E47</f>
        <v>412.66</v>
      </c>
      <c r="E47" s="105">
        <f>+UTAMA!F47</f>
        <v>161</v>
      </c>
      <c r="F47" s="94">
        <f>+UTAMA!G47</f>
        <v>167.76599999999999</v>
      </c>
      <c r="G47" s="93">
        <f>+UTAMA!H47</f>
        <v>167.35</v>
      </c>
      <c r="H47" s="94">
        <f>+UTAMA!I47</f>
        <v>220.251</v>
      </c>
      <c r="I47" s="98">
        <v>31109</v>
      </c>
      <c r="K47" s="128"/>
      <c r="L47" s="128"/>
      <c r="M47" s="128"/>
      <c r="N47" s="104"/>
    </row>
    <row r="48" spans="1:14" ht="16.5" thickBot="1">
      <c r="A48" s="132">
        <f t="shared" si="0"/>
        <v>38</v>
      </c>
      <c r="B48" s="133" t="s">
        <v>66</v>
      </c>
      <c r="C48" s="93">
        <f>+UTAMA!D48</f>
        <v>231</v>
      </c>
      <c r="D48" s="94">
        <f>+UTAMA!E48</f>
        <v>30.48</v>
      </c>
      <c r="E48" s="105">
        <f>+UTAMA!F48</f>
        <v>229.14</v>
      </c>
      <c r="F48" s="94">
        <f>+UTAMA!G48</f>
        <v>17.09</v>
      </c>
      <c r="G48" s="93">
        <f>+UTAMA!H48</f>
        <v>228.75</v>
      </c>
      <c r="H48" s="94">
        <f>+UTAMA!I48</f>
        <v>14.78</v>
      </c>
      <c r="I48" s="106">
        <v>8400</v>
      </c>
      <c r="K48" s="128"/>
      <c r="L48" s="128"/>
      <c r="M48" s="128"/>
      <c r="N48" s="99"/>
    </row>
    <row r="49" spans="1:14" ht="16.5" thickBot="1">
      <c r="A49" s="134"/>
      <c r="B49" s="124" t="s">
        <v>67</v>
      </c>
      <c r="C49" s="107"/>
      <c r="D49" s="135">
        <f>SUM(D11:D48)</f>
        <v>1819.5947530000003</v>
      </c>
      <c r="E49" s="107"/>
      <c r="F49" s="135">
        <f>SUM(F11:F48)</f>
        <v>572.95200000000011</v>
      </c>
      <c r="G49" s="107"/>
      <c r="H49" s="135">
        <f>SUM(H11:H48)</f>
        <v>605.18400000000008</v>
      </c>
      <c r="I49" s="136">
        <f>SUM(I11:I48)</f>
        <v>270584</v>
      </c>
      <c r="K49" s="128"/>
      <c r="L49" s="128"/>
      <c r="M49" s="128"/>
      <c r="N49" s="99"/>
    </row>
    <row r="50" spans="1:14" ht="16.5" thickBot="1">
      <c r="A50" s="137" t="s">
        <v>68</v>
      </c>
      <c r="B50" s="124" t="s">
        <v>69</v>
      </c>
      <c r="C50" s="107"/>
      <c r="D50" s="135"/>
      <c r="E50" s="138"/>
      <c r="F50" s="139">
        <v>1</v>
      </c>
      <c r="G50" s="107"/>
      <c r="H50" s="140">
        <f>+H49/F49</f>
        <v>1.0562560214468226</v>
      </c>
      <c r="I50" s="141"/>
      <c r="K50" s="128"/>
      <c r="L50" s="128"/>
      <c r="M50" s="128"/>
      <c r="N50" s="104"/>
    </row>
    <row r="51" spans="1:14" ht="15.75">
      <c r="A51" s="71"/>
      <c r="D51" s="108"/>
      <c r="E51" s="109"/>
      <c r="F51" s="142"/>
      <c r="H51" s="143"/>
      <c r="I51" s="143"/>
      <c r="K51" s="128"/>
      <c r="L51" s="128"/>
      <c r="M51" s="128"/>
      <c r="N51" s="104"/>
    </row>
    <row r="52" spans="1:14">
      <c r="K52" s="110"/>
      <c r="L52" s="110"/>
      <c r="M52" s="110"/>
      <c r="N52" s="110"/>
    </row>
    <row r="53" spans="1:14">
      <c r="K53" s="110"/>
      <c r="L53" s="110"/>
      <c r="M53" s="110"/>
      <c r="N53" s="110"/>
    </row>
    <row r="54" spans="1:14">
      <c r="K54" s="110"/>
      <c r="L54" s="110"/>
      <c r="M54" s="110"/>
      <c r="N54" s="110"/>
    </row>
    <row r="55" spans="1:14">
      <c r="K55" s="110"/>
      <c r="L55" s="110"/>
      <c r="M55" s="110"/>
      <c r="N55" s="110"/>
    </row>
    <row r="56" spans="1:14">
      <c r="K56" s="110"/>
      <c r="L56" s="110"/>
      <c r="M56" s="110"/>
      <c r="N56" s="110"/>
    </row>
    <row r="57" spans="1:14">
      <c r="K57" s="110"/>
      <c r="L57" s="110"/>
      <c r="M57" s="110"/>
      <c r="N57" s="110"/>
    </row>
    <row r="58" spans="1:14">
      <c r="K58" s="110"/>
      <c r="L58" s="110"/>
      <c r="M58" s="110"/>
      <c r="N58" s="110"/>
    </row>
    <row r="59" spans="1:14">
      <c r="K59" s="110"/>
      <c r="L59" s="110"/>
      <c r="M59" s="110"/>
      <c r="N59" s="110"/>
    </row>
    <row r="60" spans="1:14">
      <c r="K60" s="110"/>
      <c r="L60" s="110"/>
      <c r="M60" s="110"/>
      <c r="N60" s="110"/>
    </row>
    <row r="61" spans="1:14">
      <c r="K61" s="110"/>
      <c r="L61" s="110"/>
      <c r="M61" s="110"/>
      <c r="N61" s="110"/>
    </row>
  </sheetData>
  <mergeCells count="3">
    <mergeCell ref="A3:I3"/>
    <mergeCell ref="A4:I4"/>
    <mergeCell ref="A5:I5"/>
  </mergeCells>
  <phoneticPr fontId="26" type="noConversion"/>
  <pageMargins left="0.75" right="0.75" top="1" bottom="1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441"/>
  <sheetViews>
    <sheetView tabSelected="1" zoomScale="70" zoomScaleNormal="70" workbookViewId="0">
      <selection activeCell="J12" sqref="J12"/>
    </sheetView>
  </sheetViews>
  <sheetFormatPr defaultRowHeight="27" customHeight="1"/>
  <cols>
    <col min="1" max="1" width="5" style="237" customWidth="1"/>
    <col min="2" max="2" width="20" style="237" customWidth="1"/>
    <col min="3" max="3" width="15.85546875" style="237" customWidth="1"/>
    <col min="4" max="4" width="13.28515625" style="237" customWidth="1"/>
    <col min="5" max="5" width="14.7109375" style="237" customWidth="1"/>
    <col min="6" max="6" width="12.28515625" style="237" customWidth="1"/>
    <col min="7" max="7" width="14.28515625" style="237" customWidth="1"/>
    <col min="8" max="8" width="13.42578125" style="237" customWidth="1"/>
    <col min="9" max="9" width="15.85546875" style="237" customWidth="1"/>
    <col min="10" max="10" width="21.140625" style="237" customWidth="1"/>
    <col min="11" max="11" width="0.140625" style="237" customWidth="1"/>
    <col min="12" max="12" width="19.28515625" style="237" customWidth="1"/>
    <col min="13" max="13" width="14.5703125" style="237" customWidth="1"/>
    <col min="14" max="25" width="9.5703125" style="237" customWidth="1"/>
    <col min="26" max="27" width="9.140625" style="237"/>
    <col min="28" max="34" width="9.5703125" style="237" bestFit="1" customWidth="1"/>
    <col min="35" max="39" width="9.28515625" style="237" bestFit="1" customWidth="1"/>
    <col min="40" max="16384" width="9.140625" style="237"/>
  </cols>
  <sheetData>
    <row r="1" spans="1:39" ht="27" customHeight="1" thickBot="1">
      <c r="A1" s="258"/>
      <c r="B1" s="258"/>
      <c r="C1" s="258"/>
      <c r="D1" s="258"/>
      <c r="E1" s="258"/>
      <c r="F1" s="258"/>
      <c r="G1" s="258"/>
      <c r="H1" s="239"/>
      <c r="I1" s="239"/>
      <c r="J1" s="239"/>
      <c r="K1" s="239"/>
    </row>
    <row r="2" spans="1:39" ht="27" customHeight="1">
      <c r="A2" s="566" t="s">
        <v>75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M2" s="558" t="s">
        <v>181</v>
      </c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60"/>
      <c r="AA2" s="540" t="s">
        <v>176</v>
      </c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2"/>
    </row>
    <row r="3" spans="1:39" ht="27" customHeight="1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566"/>
      <c r="M3" s="555" t="s">
        <v>161</v>
      </c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7"/>
      <c r="AA3" s="543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5"/>
    </row>
    <row r="4" spans="1:39" ht="27" customHeight="1" thickBot="1">
      <c r="A4" s="566" t="s">
        <v>226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M4" s="265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7"/>
      <c r="AA4" s="546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8"/>
    </row>
    <row r="5" spans="1:39" ht="27" customHeight="1" thickBot="1">
      <c r="A5" s="259"/>
      <c r="B5" s="259"/>
      <c r="C5" s="259"/>
      <c r="D5" s="259"/>
      <c r="E5" s="259"/>
      <c r="F5" s="259"/>
      <c r="G5" s="259"/>
      <c r="H5" s="259"/>
      <c r="I5" s="510"/>
      <c r="J5" s="352"/>
      <c r="K5" s="473"/>
      <c r="M5" s="534" t="s">
        <v>136</v>
      </c>
      <c r="N5" s="536" t="s">
        <v>137</v>
      </c>
      <c r="O5" s="536" t="s">
        <v>138</v>
      </c>
      <c r="P5" s="536" t="s">
        <v>139</v>
      </c>
      <c r="Q5" s="536" t="s">
        <v>140</v>
      </c>
      <c r="R5" s="536" t="s">
        <v>120</v>
      </c>
      <c r="S5" s="536" t="s">
        <v>141</v>
      </c>
      <c r="T5" s="536" t="s">
        <v>142</v>
      </c>
      <c r="U5" s="536" t="s">
        <v>143</v>
      </c>
      <c r="V5" s="536" t="s">
        <v>144</v>
      </c>
      <c r="W5" s="536" t="s">
        <v>145</v>
      </c>
      <c r="X5" s="536" t="s">
        <v>146</v>
      </c>
      <c r="Y5" s="538" t="s">
        <v>147</v>
      </c>
      <c r="AA5" s="269" t="s">
        <v>180</v>
      </c>
      <c r="AB5" s="270" t="s">
        <v>2</v>
      </c>
      <c r="AC5" s="270" t="s">
        <v>177</v>
      </c>
      <c r="AD5" s="270" t="s">
        <v>4</v>
      </c>
      <c r="AE5" s="270" t="s">
        <v>5</v>
      </c>
      <c r="AF5" s="270" t="s">
        <v>6</v>
      </c>
      <c r="AG5" s="270" t="s">
        <v>7</v>
      </c>
      <c r="AH5" s="270" t="s">
        <v>8</v>
      </c>
      <c r="AI5" s="270" t="s">
        <v>178</v>
      </c>
      <c r="AJ5" s="270" t="s">
        <v>10</v>
      </c>
      <c r="AK5" s="270" t="s">
        <v>11</v>
      </c>
      <c r="AL5" s="270" t="s">
        <v>179</v>
      </c>
      <c r="AM5" s="271" t="s">
        <v>13</v>
      </c>
    </row>
    <row r="6" spans="1:39" ht="27" customHeight="1" thickBot="1">
      <c r="A6" s="260"/>
      <c r="B6" s="261"/>
      <c r="C6" s="261"/>
      <c r="D6" s="261"/>
      <c r="E6" s="262">
        <f>E54+1</f>
        <v>19</v>
      </c>
      <c r="F6" s="263" t="s">
        <v>222</v>
      </c>
      <c r="G6" s="262">
        <v>2015</v>
      </c>
      <c r="H6" s="261"/>
      <c r="I6" s="261"/>
      <c r="J6" s="261"/>
      <c r="K6" s="482"/>
      <c r="M6" s="535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9"/>
      <c r="AA6" s="327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1"/>
    </row>
    <row r="7" spans="1:39" ht="27" customHeight="1">
      <c r="A7" s="549" t="s">
        <v>18</v>
      </c>
      <c r="B7" s="552" t="s">
        <v>19</v>
      </c>
      <c r="C7" s="552" t="s">
        <v>76</v>
      </c>
      <c r="D7" s="564" t="s">
        <v>20</v>
      </c>
      <c r="E7" s="565"/>
      <c r="F7" s="564" t="s">
        <v>97</v>
      </c>
      <c r="G7" s="565"/>
      <c r="H7" s="564" t="s">
        <v>22</v>
      </c>
      <c r="I7" s="565"/>
      <c r="J7" s="561" t="s">
        <v>219</v>
      </c>
      <c r="K7" s="567" t="s">
        <v>74</v>
      </c>
      <c r="M7" s="327">
        <v>1</v>
      </c>
      <c r="N7" s="330">
        <v>1029</v>
      </c>
      <c r="O7" s="330">
        <v>1334.35</v>
      </c>
      <c r="P7" s="330">
        <v>1448.136</v>
      </c>
      <c r="Q7" s="330">
        <v>1616</v>
      </c>
      <c r="R7" s="330">
        <v>1739.84</v>
      </c>
      <c r="S7" s="330">
        <v>1525</v>
      </c>
      <c r="T7" s="330">
        <v>1337.96</v>
      </c>
      <c r="U7" s="330">
        <v>1146</v>
      </c>
      <c r="V7" s="330">
        <v>1003.66</v>
      </c>
      <c r="W7" s="330">
        <v>732.24092199999996</v>
      </c>
      <c r="X7" s="330">
        <v>0</v>
      </c>
      <c r="Y7" s="331">
        <v>0</v>
      </c>
      <c r="AA7" s="325">
        <v>1</v>
      </c>
      <c r="AB7" s="332">
        <v>1287.5</v>
      </c>
      <c r="AC7" s="332">
        <v>1486.52</v>
      </c>
      <c r="AD7" s="332">
        <v>1612.5889999999999</v>
      </c>
      <c r="AE7" s="332">
        <v>1747</v>
      </c>
      <c r="AF7" s="332">
        <v>1741.6</v>
      </c>
      <c r="AG7" s="332">
        <v>1529</v>
      </c>
      <c r="AH7" s="332">
        <v>1337.96</v>
      </c>
      <c r="AI7" s="332">
        <v>1146</v>
      </c>
      <c r="AJ7" s="332">
        <v>1037.1899999999998</v>
      </c>
      <c r="AK7" s="332">
        <v>732.24092199999996</v>
      </c>
      <c r="AL7" s="332">
        <v>0</v>
      </c>
      <c r="AM7" s="333">
        <v>0</v>
      </c>
    </row>
    <row r="8" spans="1:39" ht="27" customHeight="1">
      <c r="A8" s="550"/>
      <c r="B8" s="553"/>
      <c r="C8" s="553"/>
      <c r="D8" s="247" t="s">
        <v>24</v>
      </c>
      <c r="E8" s="247" t="s">
        <v>25</v>
      </c>
      <c r="F8" s="240" t="s">
        <v>24</v>
      </c>
      <c r="G8" s="247" t="s">
        <v>25</v>
      </c>
      <c r="H8" s="240" t="s">
        <v>24</v>
      </c>
      <c r="I8" s="247" t="s">
        <v>25</v>
      </c>
      <c r="J8" s="562"/>
      <c r="K8" s="568"/>
      <c r="L8" s="268"/>
      <c r="M8" s="325">
        <v>2</v>
      </c>
      <c r="N8" s="332">
        <v>1041</v>
      </c>
      <c r="O8" s="332">
        <v>1347</v>
      </c>
      <c r="P8" s="332">
        <v>1456.89</v>
      </c>
      <c r="Q8" s="332">
        <v>1627.44</v>
      </c>
      <c r="R8" s="332">
        <v>1741.6</v>
      </c>
      <c r="S8" s="332">
        <v>1529</v>
      </c>
      <c r="T8" s="332">
        <v>1329.65</v>
      </c>
      <c r="U8" s="332">
        <v>1142</v>
      </c>
      <c r="V8" s="332">
        <v>1000.013</v>
      </c>
      <c r="W8" s="332">
        <v>724.85301399999992</v>
      </c>
      <c r="X8" s="332">
        <v>0</v>
      </c>
      <c r="Y8" s="333">
        <v>0</v>
      </c>
      <c r="AA8" s="325">
        <v>2</v>
      </c>
      <c r="AB8" s="332">
        <v>1262.1500000000001</v>
      </c>
      <c r="AC8" s="332">
        <v>1485</v>
      </c>
      <c r="AD8" s="332">
        <v>1609.835</v>
      </c>
      <c r="AE8" s="332">
        <v>1743</v>
      </c>
      <c r="AF8" s="332">
        <v>1739.84</v>
      </c>
      <c r="AG8" s="332">
        <v>1529</v>
      </c>
      <c r="AH8" s="332">
        <v>1329.65</v>
      </c>
      <c r="AI8" s="332">
        <v>1142</v>
      </c>
      <c r="AJ8" s="332">
        <v>1003.66</v>
      </c>
      <c r="AK8" s="332">
        <v>724.85301399999992</v>
      </c>
      <c r="AL8" s="332">
        <v>0</v>
      </c>
      <c r="AM8" s="333">
        <v>0</v>
      </c>
    </row>
    <row r="9" spans="1:39" ht="27" customHeight="1" thickBot="1">
      <c r="A9" s="551"/>
      <c r="B9" s="554"/>
      <c r="C9" s="554"/>
      <c r="D9" s="248" t="s">
        <v>26</v>
      </c>
      <c r="E9" s="248" t="s">
        <v>163</v>
      </c>
      <c r="F9" s="241" t="s">
        <v>26</v>
      </c>
      <c r="G9" s="248" t="s">
        <v>163</v>
      </c>
      <c r="H9" s="241" t="s">
        <v>26</v>
      </c>
      <c r="I9" s="248" t="s">
        <v>163</v>
      </c>
      <c r="J9" s="563"/>
      <c r="K9" s="569"/>
      <c r="L9" s="268"/>
      <c r="M9" s="325">
        <v>3</v>
      </c>
      <c r="N9" s="332">
        <v>1051.77</v>
      </c>
      <c r="O9" s="332">
        <v>1345.13</v>
      </c>
      <c r="P9" s="332">
        <v>1445.79</v>
      </c>
      <c r="Q9" s="332">
        <v>1643.54</v>
      </c>
      <c r="R9" s="332">
        <v>1732.42</v>
      </c>
      <c r="S9" s="332">
        <v>1529</v>
      </c>
      <c r="T9" s="332">
        <v>1323.37</v>
      </c>
      <c r="U9" s="332">
        <v>1138</v>
      </c>
      <c r="V9" s="332">
        <v>997.85299999999995</v>
      </c>
      <c r="W9" s="332">
        <v>717.42192699999998</v>
      </c>
      <c r="X9" s="332">
        <v>0</v>
      </c>
      <c r="Y9" s="333">
        <v>0</v>
      </c>
      <c r="AA9" s="325">
        <v>3</v>
      </c>
      <c r="AB9" s="332">
        <v>1252.08</v>
      </c>
      <c r="AC9" s="332">
        <v>1483.77</v>
      </c>
      <c r="AD9" s="332">
        <v>1607.482</v>
      </c>
      <c r="AE9" s="332">
        <v>1743</v>
      </c>
      <c r="AF9" s="332">
        <v>1732.42</v>
      </c>
      <c r="AG9" s="332">
        <v>1525</v>
      </c>
      <c r="AH9" s="332">
        <v>1323.37</v>
      </c>
      <c r="AI9" s="332">
        <v>1138</v>
      </c>
      <c r="AJ9" s="332">
        <v>1000.013</v>
      </c>
      <c r="AK9" s="332">
        <v>717.88046299999996</v>
      </c>
      <c r="AL9" s="332">
        <v>0</v>
      </c>
      <c r="AM9" s="333">
        <v>0</v>
      </c>
    </row>
    <row r="10" spans="1:39" ht="27" customHeight="1" thickBot="1">
      <c r="A10" s="272">
        <v>1</v>
      </c>
      <c r="B10" s="242">
        <v>2</v>
      </c>
      <c r="C10" s="242">
        <v>3</v>
      </c>
      <c r="D10" s="242">
        <v>4</v>
      </c>
      <c r="E10" s="242">
        <v>5</v>
      </c>
      <c r="F10" s="242">
        <v>6</v>
      </c>
      <c r="G10" s="242">
        <v>7</v>
      </c>
      <c r="H10" s="242">
        <v>8</v>
      </c>
      <c r="I10" s="242">
        <v>9</v>
      </c>
      <c r="J10" s="475">
        <v>10</v>
      </c>
      <c r="K10" s="481"/>
      <c r="L10" s="268"/>
      <c r="M10" s="325">
        <v>4</v>
      </c>
      <c r="N10" s="332">
        <v>1060</v>
      </c>
      <c r="O10" s="332">
        <v>1365.547</v>
      </c>
      <c r="P10" s="332">
        <v>1460.356</v>
      </c>
      <c r="Q10" s="332">
        <v>1655.1</v>
      </c>
      <c r="R10" s="332">
        <v>1722.65</v>
      </c>
      <c r="S10" s="332">
        <v>1519</v>
      </c>
      <c r="T10" s="332">
        <v>1317.85</v>
      </c>
      <c r="U10" s="332">
        <v>1125</v>
      </c>
      <c r="V10" s="332">
        <v>994.66399999999999</v>
      </c>
      <c r="W10" s="332">
        <v>708.69626299999993</v>
      </c>
      <c r="X10" s="332">
        <v>0</v>
      </c>
      <c r="Y10" s="333">
        <v>0</v>
      </c>
      <c r="AA10" s="325">
        <v>4</v>
      </c>
      <c r="AB10" s="332">
        <v>1241.48</v>
      </c>
      <c r="AC10" s="332">
        <v>1468.3579999999999</v>
      </c>
      <c r="AD10" s="332">
        <v>1598.92</v>
      </c>
      <c r="AE10" s="332">
        <v>1739.4</v>
      </c>
      <c r="AF10" s="332">
        <v>1722.65</v>
      </c>
      <c r="AG10" s="332">
        <v>1519</v>
      </c>
      <c r="AH10" s="332">
        <v>1317.85</v>
      </c>
      <c r="AI10" s="332">
        <v>1125</v>
      </c>
      <c r="AJ10" s="332">
        <v>997.85299999999995</v>
      </c>
      <c r="AK10" s="332">
        <v>717.42192699999998</v>
      </c>
      <c r="AL10" s="332">
        <v>0</v>
      </c>
      <c r="AM10" s="333">
        <v>0</v>
      </c>
    </row>
    <row r="11" spans="1:39" ht="27" customHeight="1">
      <c r="A11" s="273">
        <v>1</v>
      </c>
      <c r="B11" s="274" t="s">
        <v>28</v>
      </c>
      <c r="C11" s="274" t="s">
        <v>77</v>
      </c>
      <c r="D11" s="499">
        <v>55.77</v>
      </c>
      <c r="E11" s="500">
        <v>31.144597999999998</v>
      </c>
      <c r="F11" s="316">
        <v>48.16</v>
      </c>
      <c r="G11" s="316">
        <v>2.5830000000000002</v>
      </c>
      <c r="H11" s="499">
        <v>47.16</v>
      </c>
      <c r="I11" s="499">
        <v>0.81200000000000006</v>
      </c>
      <c r="J11" s="476" t="s">
        <v>208</v>
      </c>
      <c r="K11" s="480">
        <f>IF(I11=0,"Waduk Kosong",)</f>
        <v>0</v>
      </c>
      <c r="L11" s="268"/>
      <c r="M11" s="325">
        <v>5</v>
      </c>
      <c r="N11" s="332">
        <v>1076</v>
      </c>
      <c r="O11" s="332">
        <v>1354.9860000000001</v>
      </c>
      <c r="P11" s="332">
        <v>1475.3</v>
      </c>
      <c r="Q11" s="332">
        <v>1664</v>
      </c>
      <c r="R11" s="332">
        <v>1722</v>
      </c>
      <c r="S11" s="332">
        <v>1508</v>
      </c>
      <c r="T11" s="332">
        <v>1313.4780000000001</v>
      </c>
      <c r="U11" s="332">
        <v>1122</v>
      </c>
      <c r="V11" s="332">
        <v>990.68899999999996</v>
      </c>
      <c r="W11" s="332">
        <v>717.88046299999996</v>
      </c>
      <c r="X11" s="332">
        <v>0</v>
      </c>
      <c r="Y11" s="333">
        <v>0</v>
      </c>
      <c r="AA11" s="325">
        <v>5</v>
      </c>
      <c r="AB11" s="332">
        <v>1241.0250000000001</v>
      </c>
      <c r="AC11" s="332">
        <v>1463.24</v>
      </c>
      <c r="AD11" s="332">
        <v>1594.5</v>
      </c>
      <c r="AE11" s="332">
        <v>1738</v>
      </c>
      <c r="AF11" s="332">
        <v>1722</v>
      </c>
      <c r="AG11" s="332">
        <v>1508</v>
      </c>
      <c r="AH11" s="332">
        <v>1313.4780000000001</v>
      </c>
      <c r="AI11" s="332">
        <v>1122</v>
      </c>
      <c r="AJ11" s="332">
        <v>994.66399999999999</v>
      </c>
      <c r="AK11" s="332">
        <v>708.69626299999993</v>
      </c>
      <c r="AL11" s="332">
        <v>0</v>
      </c>
      <c r="AM11" s="333">
        <v>0</v>
      </c>
    </row>
    <row r="12" spans="1:39" ht="27" customHeight="1">
      <c r="A12" s="276">
        <f>+A11+1</f>
        <v>2</v>
      </c>
      <c r="B12" s="277" t="s">
        <v>29</v>
      </c>
      <c r="C12" s="277" t="s">
        <v>77</v>
      </c>
      <c r="D12" s="501">
        <v>339.5</v>
      </c>
      <c r="E12" s="502">
        <v>7.77</v>
      </c>
      <c r="F12" s="298">
        <v>332.94</v>
      </c>
      <c r="G12" s="318">
        <v>2.4649999999999999</v>
      </c>
      <c r="H12" s="501">
        <v>335.43</v>
      </c>
      <c r="I12" s="499">
        <v>4.282</v>
      </c>
      <c r="J12" s="476" t="s">
        <v>209</v>
      </c>
      <c r="K12" s="480">
        <f t="shared" ref="K12:K48" si="0">IF(I12=0,"Waduk Kosong",)</f>
        <v>0</v>
      </c>
      <c r="L12" s="268"/>
      <c r="M12" s="325">
        <v>6</v>
      </c>
      <c r="N12" s="332">
        <v>1078.126</v>
      </c>
      <c r="O12" s="332">
        <v>1362.816</v>
      </c>
      <c r="P12" s="332">
        <v>1489.981</v>
      </c>
      <c r="Q12" s="332">
        <v>1661.77</v>
      </c>
      <c r="R12" s="332">
        <v>1716</v>
      </c>
      <c r="S12" s="332">
        <v>1503</v>
      </c>
      <c r="T12" s="332">
        <v>1304.8399999999999</v>
      </c>
      <c r="U12" s="332">
        <v>1118</v>
      </c>
      <c r="V12" s="332">
        <v>987.22299999999996</v>
      </c>
      <c r="W12" s="332">
        <v>692.19718499999988</v>
      </c>
      <c r="X12" s="332">
        <v>0</v>
      </c>
      <c r="Y12" s="333">
        <v>0</v>
      </c>
      <c r="AA12" s="325">
        <v>6</v>
      </c>
      <c r="AB12" s="332">
        <v>1221</v>
      </c>
      <c r="AC12" s="332">
        <v>1463</v>
      </c>
      <c r="AD12" s="332">
        <v>1594.2</v>
      </c>
      <c r="AE12" s="332">
        <v>1736</v>
      </c>
      <c r="AF12" s="332">
        <v>1716</v>
      </c>
      <c r="AG12" s="332">
        <v>1503</v>
      </c>
      <c r="AH12" s="332">
        <v>1304.8399999999999</v>
      </c>
      <c r="AI12" s="332">
        <v>1118</v>
      </c>
      <c r="AJ12" s="332">
        <v>991.97599999999977</v>
      </c>
      <c r="AK12" s="332">
        <v>692.19718499999988</v>
      </c>
      <c r="AL12" s="332">
        <v>0</v>
      </c>
      <c r="AM12" s="333">
        <v>0</v>
      </c>
    </row>
    <row r="13" spans="1:39" ht="27" customHeight="1">
      <c r="A13" s="276">
        <f t="shared" ref="A13:A47" si="1">+A12+1</f>
        <v>3</v>
      </c>
      <c r="B13" s="277" t="s">
        <v>30</v>
      </c>
      <c r="C13" s="277" t="s">
        <v>78</v>
      </c>
      <c r="D13" s="501">
        <v>77.5</v>
      </c>
      <c r="E13" s="502">
        <v>49.020274999999998</v>
      </c>
      <c r="F13" s="298">
        <v>67.099999999999994</v>
      </c>
      <c r="G13" s="318">
        <v>5.6390000000000002</v>
      </c>
      <c r="H13" s="501">
        <v>65.569999999999993</v>
      </c>
      <c r="I13" s="502">
        <v>3.2029999999999998</v>
      </c>
      <c r="J13" s="476" t="s">
        <v>30</v>
      </c>
      <c r="K13" s="480">
        <f t="shared" si="0"/>
        <v>0</v>
      </c>
      <c r="L13" s="268"/>
      <c r="M13" s="325">
        <v>7</v>
      </c>
      <c r="N13" s="332">
        <v>1079.1300000000001</v>
      </c>
      <c r="O13" s="332">
        <v>1384.1179999999999</v>
      </c>
      <c r="P13" s="332">
        <v>1521.962</v>
      </c>
      <c r="Q13" s="332">
        <v>1663.9169999999999</v>
      </c>
      <c r="R13" s="332">
        <v>1709</v>
      </c>
      <c r="S13" s="332">
        <v>1494</v>
      </c>
      <c r="T13" s="332">
        <v>1298.0139999999999</v>
      </c>
      <c r="U13" s="332">
        <v>1114</v>
      </c>
      <c r="V13" s="332">
        <v>961.77800000000002</v>
      </c>
      <c r="W13" s="332">
        <v>682.66092900000001</v>
      </c>
      <c r="X13" s="332">
        <v>0</v>
      </c>
      <c r="Y13" s="333">
        <v>0</v>
      </c>
      <c r="AA13" s="325">
        <v>7</v>
      </c>
      <c r="AB13" s="332">
        <v>1210</v>
      </c>
      <c r="AC13" s="332">
        <v>1463</v>
      </c>
      <c r="AD13" s="332">
        <v>1590.71</v>
      </c>
      <c r="AE13" s="332">
        <v>1721</v>
      </c>
      <c r="AF13" s="332">
        <v>1709</v>
      </c>
      <c r="AG13" s="332">
        <v>1494</v>
      </c>
      <c r="AH13" s="332">
        <v>1298.0139999999999</v>
      </c>
      <c r="AI13" s="332">
        <v>1114</v>
      </c>
      <c r="AJ13" s="332">
        <v>990.68899999999996</v>
      </c>
      <c r="AK13" s="332">
        <v>682.66092900000001</v>
      </c>
      <c r="AL13" s="332">
        <v>0</v>
      </c>
      <c r="AM13" s="333">
        <v>0</v>
      </c>
    </row>
    <row r="14" spans="1:39" ht="27" customHeight="1">
      <c r="A14" s="276">
        <f t="shared" si="1"/>
        <v>4</v>
      </c>
      <c r="B14" s="277" t="s">
        <v>31</v>
      </c>
      <c r="C14" s="277" t="s">
        <v>79</v>
      </c>
      <c r="D14" s="501">
        <v>463.3</v>
      </c>
      <c r="E14" s="502">
        <v>49.9</v>
      </c>
      <c r="F14" s="298">
        <v>461.38</v>
      </c>
      <c r="G14" s="298">
        <v>14.96</v>
      </c>
      <c r="H14" s="502">
        <v>461.28</v>
      </c>
      <c r="I14" s="502">
        <v>13.72</v>
      </c>
      <c r="J14" s="476" t="s">
        <v>210</v>
      </c>
      <c r="K14" s="480">
        <f t="shared" si="0"/>
        <v>0</v>
      </c>
      <c r="L14" s="268"/>
      <c r="M14" s="325">
        <v>8</v>
      </c>
      <c r="N14" s="332">
        <v>1077</v>
      </c>
      <c r="O14" s="332">
        <v>1387.24</v>
      </c>
      <c r="P14" s="332">
        <v>1543.9960000000001</v>
      </c>
      <c r="Q14" s="332">
        <v>1664.895</v>
      </c>
      <c r="R14" s="332">
        <v>1695</v>
      </c>
      <c r="S14" s="332">
        <v>1491</v>
      </c>
      <c r="T14" s="332">
        <v>1288.3399999999999</v>
      </c>
      <c r="U14" s="332">
        <v>1111</v>
      </c>
      <c r="V14" s="332">
        <v>941.20700000000011</v>
      </c>
      <c r="W14" s="332">
        <v>673.93576800000005</v>
      </c>
      <c r="X14" s="332">
        <v>0</v>
      </c>
      <c r="Y14" s="333">
        <v>0</v>
      </c>
      <c r="AA14" s="325">
        <v>8</v>
      </c>
      <c r="AB14" s="332">
        <v>1196</v>
      </c>
      <c r="AC14" s="332">
        <v>1462</v>
      </c>
      <c r="AD14" s="332">
        <v>1585.3</v>
      </c>
      <c r="AE14" s="332">
        <v>1697</v>
      </c>
      <c r="AF14" s="332">
        <v>1695</v>
      </c>
      <c r="AG14" s="332">
        <v>1491</v>
      </c>
      <c r="AH14" s="332">
        <v>1288.3399999999999</v>
      </c>
      <c r="AI14" s="332">
        <v>1111</v>
      </c>
      <c r="AJ14" s="332">
        <v>987.22299999999996</v>
      </c>
      <c r="AK14" s="332">
        <v>673.93576800000005</v>
      </c>
      <c r="AL14" s="332">
        <v>0</v>
      </c>
      <c r="AM14" s="333">
        <v>0</v>
      </c>
    </row>
    <row r="15" spans="1:39" ht="27" customHeight="1">
      <c r="A15" s="276">
        <f t="shared" si="1"/>
        <v>5</v>
      </c>
      <c r="B15" s="277" t="s">
        <v>32</v>
      </c>
      <c r="C15" s="277" t="s">
        <v>80</v>
      </c>
      <c r="D15" s="501">
        <v>207</v>
      </c>
      <c r="E15" s="502">
        <v>9.5030000000000001</v>
      </c>
      <c r="F15" s="501">
        <v>195.32</v>
      </c>
      <c r="G15" s="503">
        <v>1.218</v>
      </c>
      <c r="H15" s="501">
        <v>193.34</v>
      </c>
      <c r="I15" s="521">
        <v>0.69499999999999995</v>
      </c>
      <c r="J15" s="476" t="s">
        <v>211</v>
      </c>
      <c r="K15" s="480">
        <f t="shared" si="0"/>
        <v>0</v>
      </c>
      <c r="L15" s="268"/>
      <c r="M15" s="325">
        <v>9</v>
      </c>
      <c r="N15" s="332">
        <v>1079.671</v>
      </c>
      <c r="O15" s="332">
        <v>1401.2249999999999</v>
      </c>
      <c r="P15" s="332">
        <v>1533.19</v>
      </c>
      <c r="Q15" s="332">
        <v>1662.8879999999999</v>
      </c>
      <c r="R15" s="332">
        <v>1692</v>
      </c>
      <c r="S15" s="332">
        <v>1483</v>
      </c>
      <c r="T15" s="332">
        <v>1283.74</v>
      </c>
      <c r="U15" s="332">
        <v>1109</v>
      </c>
      <c r="V15" s="332">
        <v>932.27499999999964</v>
      </c>
      <c r="W15" s="332">
        <v>664.04562199999998</v>
      </c>
      <c r="X15" s="332">
        <v>0</v>
      </c>
      <c r="Y15" s="333">
        <v>0</v>
      </c>
      <c r="AA15" s="325">
        <v>9</v>
      </c>
      <c r="AB15" s="332">
        <v>1190</v>
      </c>
      <c r="AC15" s="332">
        <v>1460.48</v>
      </c>
      <c r="AD15" s="332">
        <v>1566.96</v>
      </c>
      <c r="AE15" s="332">
        <v>1664.895</v>
      </c>
      <c r="AF15" s="332">
        <v>1692</v>
      </c>
      <c r="AG15" s="332">
        <v>1483</v>
      </c>
      <c r="AH15" s="332">
        <v>1283.74</v>
      </c>
      <c r="AI15" s="332">
        <v>1109</v>
      </c>
      <c r="AJ15" s="332">
        <v>961.77800000000002</v>
      </c>
      <c r="AK15" s="332">
        <v>667.63406700000007</v>
      </c>
      <c r="AL15" s="332">
        <v>0</v>
      </c>
      <c r="AM15" s="333">
        <v>0</v>
      </c>
    </row>
    <row r="16" spans="1:39" ht="27" customHeight="1">
      <c r="A16" s="276">
        <f t="shared" si="1"/>
        <v>6</v>
      </c>
      <c r="B16" s="277" t="s">
        <v>33</v>
      </c>
      <c r="C16" s="277" t="s">
        <v>80</v>
      </c>
      <c r="D16" s="501">
        <v>320</v>
      </c>
      <c r="E16" s="502">
        <v>5.1509999999999998</v>
      </c>
      <c r="F16" s="501">
        <v>306.97000000000003</v>
      </c>
      <c r="G16" s="503">
        <v>0.65700000000000003</v>
      </c>
      <c r="H16" s="501">
        <v>307.07</v>
      </c>
      <c r="I16" s="503">
        <v>0</v>
      </c>
      <c r="J16" s="476" t="s">
        <v>211</v>
      </c>
      <c r="K16" s="480" t="s">
        <v>223</v>
      </c>
      <c r="L16" s="268"/>
      <c r="M16" s="325">
        <v>10</v>
      </c>
      <c r="N16" s="332">
        <v>1076.8</v>
      </c>
      <c r="O16" s="332">
        <v>1424.75</v>
      </c>
      <c r="P16" s="332">
        <v>1517.5170000000001</v>
      </c>
      <c r="Q16" s="332">
        <v>1659.992</v>
      </c>
      <c r="R16" s="332">
        <v>1688</v>
      </c>
      <c r="S16" s="332">
        <v>1477</v>
      </c>
      <c r="T16" s="332">
        <v>1274.605</v>
      </c>
      <c r="U16" s="332">
        <v>1106</v>
      </c>
      <c r="V16" s="332">
        <v>991.97599999999977</v>
      </c>
      <c r="W16" s="332">
        <v>655.05617699999993</v>
      </c>
      <c r="X16" s="332">
        <v>0</v>
      </c>
      <c r="Y16" s="333">
        <v>0</v>
      </c>
      <c r="AA16" s="325">
        <v>10</v>
      </c>
      <c r="AB16" s="332">
        <v>1178</v>
      </c>
      <c r="AC16" s="332">
        <v>1459</v>
      </c>
      <c r="AD16" s="332">
        <v>1561</v>
      </c>
      <c r="AE16" s="332">
        <v>1664</v>
      </c>
      <c r="AF16" s="332">
        <v>1688</v>
      </c>
      <c r="AG16" s="332">
        <v>1477</v>
      </c>
      <c r="AH16" s="332">
        <v>1274.605</v>
      </c>
      <c r="AI16" s="332">
        <v>1106</v>
      </c>
      <c r="AJ16" s="332">
        <v>941.20700000000011</v>
      </c>
      <c r="AK16" s="332">
        <v>664.04562199999998</v>
      </c>
      <c r="AL16" s="332">
        <v>0</v>
      </c>
      <c r="AM16" s="333">
        <v>0</v>
      </c>
    </row>
    <row r="17" spans="1:39" ht="27" customHeight="1">
      <c r="A17" s="276">
        <f t="shared" si="1"/>
        <v>7</v>
      </c>
      <c r="B17" s="277" t="s">
        <v>34</v>
      </c>
      <c r="C17" s="277" t="s">
        <v>81</v>
      </c>
      <c r="D17" s="501">
        <v>90</v>
      </c>
      <c r="E17" s="502">
        <v>689.09100000000001</v>
      </c>
      <c r="F17" s="501">
        <v>79.7</v>
      </c>
      <c r="G17" s="501">
        <v>281.37</v>
      </c>
      <c r="H17" s="501">
        <v>78.61</v>
      </c>
      <c r="I17" s="521">
        <v>251.72200000000001</v>
      </c>
      <c r="J17" s="476" t="s">
        <v>212</v>
      </c>
      <c r="K17" s="480">
        <f t="shared" si="0"/>
        <v>0</v>
      </c>
      <c r="L17" s="268"/>
      <c r="M17" s="325">
        <v>11</v>
      </c>
      <c r="N17" s="332">
        <v>1071.664</v>
      </c>
      <c r="O17" s="332">
        <v>1430</v>
      </c>
      <c r="P17" s="332">
        <v>1519.1410000000001</v>
      </c>
      <c r="Q17" s="332">
        <v>1646.038</v>
      </c>
      <c r="R17" s="332">
        <v>1681</v>
      </c>
      <c r="S17" s="332">
        <v>1469</v>
      </c>
      <c r="T17" s="332">
        <v>1273.1300000000001</v>
      </c>
      <c r="U17" s="332">
        <v>1103</v>
      </c>
      <c r="V17" s="332">
        <v>1037.1899999999998</v>
      </c>
      <c r="W17" s="332">
        <v>647.82899199999997</v>
      </c>
      <c r="X17" s="332">
        <v>0</v>
      </c>
      <c r="Y17" s="333">
        <v>0</v>
      </c>
      <c r="AA17" s="325">
        <v>11</v>
      </c>
      <c r="AB17" s="332">
        <v>1172</v>
      </c>
      <c r="AC17" s="332">
        <v>1458.32</v>
      </c>
      <c r="AD17" s="332">
        <v>1556</v>
      </c>
      <c r="AE17" s="332">
        <v>1663.9169999999999</v>
      </c>
      <c r="AF17" s="332">
        <v>1681</v>
      </c>
      <c r="AG17" s="332">
        <v>1469</v>
      </c>
      <c r="AH17" s="332">
        <v>1273.1300000000001</v>
      </c>
      <c r="AI17" s="332">
        <v>1103</v>
      </c>
      <c r="AJ17" s="332">
        <v>932.27499999999964</v>
      </c>
      <c r="AK17" s="332">
        <v>655.05617699999993</v>
      </c>
      <c r="AL17" s="332">
        <v>0</v>
      </c>
      <c r="AM17" s="333">
        <v>0</v>
      </c>
    </row>
    <row r="18" spans="1:39" ht="27" customHeight="1">
      <c r="A18" s="276">
        <f t="shared" si="1"/>
        <v>8</v>
      </c>
      <c r="B18" s="277" t="s">
        <v>35</v>
      </c>
      <c r="C18" s="277" t="s">
        <v>82</v>
      </c>
      <c r="D18" s="501">
        <v>120.5</v>
      </c>
      <c r="E18" s="502">
        <v>2.0920000000000001</v>
      </c>
      <c r="F18" s="501">
        <v>114.9</v>
      </c>
      <c r="G18" s="502">
        <v>0.22800000000000001</v>
      </c>
      <c r="H18" s="503">
        <v>110.5</v>
      </c>
      <c r="I18" s="522">
        <v>0</v>
      </c>
      <c r="J18" s="476" t="s">
        <v>213</v>
      </c>
      <c r="K18" s="480" t="str">
        <f t="shared" si="0"/>
        <v>Waduk Kosong</v>
      </c>
      <c r="L18" s="268"/>
      <c r="M18" s="325">
        <v>12</v>
      </c>
      <c r="N18" s="332">
        <v>1073</v>
      </c>
      <c r="O18" s="332">
        <v>1438</v>
      </c>
      <c r="P18" s="332">
        <v>1521.8309999999999</v>
      </c>
      <c r="Q18" s="332">
        <v>1649.652</v>
      </c>
      <c r="R18" s="332">
        <v>1674</v>
      </c>
      <c r="S18" s="332">
        <v>1463</v>
      </c>
      <c r="T18" s="332">
        <v>1264.32</v>
      </c>
      <c r="U18" s="332">
        <v>1101</v>
      </c>
      <c r="V18" s="332">
        <v>898.79200000000003</v>
      </c>
      <c r="W18" s="332">
        <v>667.63406700000007</v>
      </c>
      <c r="X18" s="332">
        <v>0</v>
      </c>
      <c r="Y18" s="333">
        <v>0</v>
      </c>
      <c r="AA18" s="325">
        <v>12</v>
      </c>
      <c r="AB18" s="332">
        <v>1169</v>
      </c>
      <c r="AC18" s="332">
        <v>1456.37</v>
      </c>
      <c r="AD18" s="332">
        <v>1547</v>
      </c>
      <c r="AE18" s="332">
        <v>1662.8879999999999</v>
      </c>
      <c r="AF18" s="332">
        <v>1674</v>
      </c>
      <c r="AG18" s="332">
        <v>1463</v>
      </c>
      <c r="AH18" s="332">
        <v>1264.32</v>
      </c>
      <c r="AI18" s="332">
        <v>1101</v>
      </c>
      <c r="AJ18" s="332">
        <v>918.17599999999982</v>
      </c>
      <c r="AK18" s="332">
        <v>647.82899199999997</v>
      </c>
      <c r="AL18" s="332">
        <v>0</v>
      </c>
      <c r="AM18" s="333">
        <v>0</v>
      </c>
    </row>
    <row r="19" spans="1:39" ht="27" customHeight="1">
      <c r="A19" s="276">
        <f t="shared" si="1"/>
        <v>9</v>
      </c>
      <c r="B19" s="277" t="s">
        <v>36</v>
      </c>
      <c r="C19" s="277" t="s">
        <v>82</v>
      </c>
      <c r="D19" s="501">
        <v>120.8</v>
      </c>
      <c r="E19" s="502">
        <v>2.3530000000000002</v>
      </c>
      <c r="F19" s="501">
        <v>113.61</v>
      </c>
      <c r="G19" s="502">
        <v>0.35699999999999998</v>
      </c>
      <c r="H19" s="503">
        <v>117.36</v>
      </c>
      <c r="I19" s="522">
        <v>0.877</v>
      </c>
      <c r="J19" s="476" t="s">
        <v>213</v>
      </c>
      <c r="K19" s="480">
        <f t="shared" si="0"/>
        <v>0</v>
      </c>
      <c r="L19" s="268"/>
      <c r="M19" s="325">
        <v>13</v>
      </c>
      <c r="N19" s="332">
        <v>1080.2</v>
      </c>
      <c r="O19" s="332">
        <v>1447</v>
      </c>
      <c r="P19" s="332">
        <v>1543.4390000000001</v>
      </c>
      <c r="Q19" s="332">
        <v>1654.883</v>
      </c>
      <c r="R19" s="332">
        <v>1668</v>
      </c>
      <c r="S19" s="332">
        <v>1452</v>
      </c>
      <c r="T19" s="332">
        <v>1258.52</v>
      </c>
      <c r="U19" s="332">
        <v>1097</v>
      </c>
      <c r="V19" s="332">
        <v>889.478745</v>
      </c>
      <c r="W19" s="332">
        <v>638.22579299999984</v>
      </c>
      <c r="X19" s="332">
        <v>0</v>
      </c>
      <c r="Y19" s="333">
        <v>0</v>
      </c>
      <c r="AA19" s="325">
        <v>13</v>
      </c>
      <c r="AB19" s="332">
        <v>1113.79</v>
      </c>
      <c r="AC19" s="332">
        <v>1452.1669999999999</v>
      </c>
      <c r="AD19" s="332">
        <v>1543.9960000000001</v>
      </c>
      <c r="AE19" s="332">
        <v>1661.77</v>
      </c>
      <c r="AF19" s="332">
        <v>1669</v>
      </c>
      <c r="AG19" s="332">
        <v>1452</v>
      </c>
      <c r="AH19" s="332">
        <v>1258.52</v>
      </c>
      <c r="AI19" s="332">
        <v>1097</v>
      </c>
      <c r="AJ19" s="332">
        <v>898.79200000000003</v>
      </c>
      <c r="AK19" s="332">
        <v>638.22579299999984</v>
      </c>
      <c r="AL19" s="332">
        <v>0</v>
      </c>
      <c r="AM19" s="333">
        <v>0</v>
      </c>
    </row>
    <row r="20" spans="1:39" ht="27" customHeight="1">
      <c r="A20" s="276">
        <f t="shared" si="1"/>
        <v>10</v>
      </c>
      <c r="B20" s="277" t="s">
        <v>37</v>
      </c>
      <c r="C20" s="277" t="s">
        <v>83</v>
      </c>
      <c r="D20" s="501">
        <v>46.5</v>
      </c>
      <c r="E20" s="501">
        <v>5.3890000000000002</v>
      </c>
      <c r="F20" s="501">
        <v>43.1</v>
      </c>
      <c r="G20" s="501">
        <v>2.1640000000000001</v>
      </c>
      <c r="H20" s="501">
        <v>40.549999999999997</v>
      </c>
      <c r="I20" s="521">
        <v>0.94199999999999995</v>
      </c>
      <c r="J20" s="476" t="s">
        <v>214</v>
      </c>
      <c r="K20" s="480">
        <f t="shared" si="0"/>
        <v>0</v>
      </c>
      <c r="L20" s="268"/>
      <c r="M20" s="325">
        <v>14</v>
      </c>
      <c r="N20" s="332">
        <v>1088.3699999999999</v>
      </c>
      <c r="O20" s="332">
        <v>1462</v>
      </c>
      <c r="P20" s="332">
        <v>1538.66</v>
      </c>
      <c r="Q20" s="332">
        <v>1655.1780000000001</v>
      </c>
      <c r="R20" s="332">
        <v>1669</v>
      </c>
      <c r="S20" s="332">
        <v>1445.75</v>
      </c>
      <c r="T20" s="332">
        <v>1253.6300000000001</v>
      </c>
      <c r="U20" s="332">
        <v>1094</v>
      </c>
      <c r="V20" s="332">
        <v>886.67499999999995</v>
      </c>
      <c r="W20" s="332">
        <v>629.74727299999995</v>
      </c>
      <c r="X20" s="332">
        <v>0</v>
      </c>
      <c r="Y20" s="333">
        <v>0</v>
      </c>
      <c r="AA20" s="325">
        <v>14</v>
      </c>
      <c r="AB20" s="332">
        <v>1103.213</v>
      </c>
      <c r="AC20" s="332">
        <v>1447.6679999999999</v>
      </c>
      <c r="AD20" s="332">
        <v>1543.4390000000001</v>
      </c>
      <c r="AE20" s="332">
        <v>1659.992</v>
      </c>
      <c r="AF20" s="332">
        <v>1668</v>
      </c>
      <c r="AG20" s="332">
        <v>1445.75</v>
      </c>
      <c r="AH20" s="332">
        <v>1253.6300000000001</v>
      </c>
      <c r="AI20" s="332">
        <v>1094</v>
      </c>
      <c r="AJ20" s="332">
        <v>889.478745</v>
      </c>
      <c r="AK20" s="332">
        <v>629.74727299999995</v>
      </c>
      <c r="AL20" s="332">
        <v>0</v>
      </c>
      <c r="AM20" s="333">
        <v>0</v>
      </c>
    </row>
    <row r="21" spans="1:39" ht="27" customHeight="1">
      <c r="A21" s="276">
        <f t="shared" si="1"/>
        <v>11</v>
      </c>
      <c r="B21" s="277" t="s">
        <v>39</v>
      </c>
      <c r="C21" s="277" t="s">
        <v>83</v>
      </c>
      <c r="D21" s="501">
        <v>51.5</v>
      </c>
      <c r="E21" s="502">
        <v>2.4159999999999999</v>
      </c>
      <c r="F21" s="501">
        <v>46.86</v>
      </c>
      <c r="G21" s="501">
        <v>0.90600000000000003</v>
      </c>
      <c r="H21" s="501">
        <v>46.82</v>
      </c>
      <c r="I21" s="521">
        <v>0.89600000000000002</v>
      </c>
      <c r="J21" s="476" t="s">
        <v>215</v>
      </c>
      <c r="K21" s="480">
        <f t="shared" si="0"/>
        <v>0</v>
      </c>
      <c r="L21" s="268"/>
      <c r="M21" s="325">
        <v>15</v>
      </c>
      <c r="N21" s="332">
        <v>1093.7</v>
      </c>
      <c r="O21" s="332">
        <v>1460.48</v>
      </c>
      <c r="P21" s="332">
        <v>1537.538</v>
      </c>
      <c r="Q21" s="332">
        <v>1653.616</v>
      </c>
      <c r="R21" s="332">
        <v>1666</v>
      </c>
      <c r="S21" s="332">
        <v>1440</v>
      </c>
      <c r="T21" s="332">
        <v>1249.1500000000001</v>
      </c>
      <c r="U21" s="332">
        <v>1092</v>
      </c>
      <c r="V21" s="332">
        <v>918.17599999999982</v>
      </c>
      <c r="W21" s="332">
        <v>620.62107800000013</v>
      </c>
      <c r="X21" s="332">
        <v>0</v>
      </c>
      <c r="Y21" s="333">
        <v>0</v>
      </c>
      <c r="AA21" s="325">
        <v>15</v>
      </c>
      <c r="AB21" s="332">
        <v>1100.047</v>
      </c>
      <c r="AC21" s="332">
        <v>1447</v>
      </c>
      <c r="AD21" s="332">
        <v>1539.557</v>
      </c>
      <c r="AE21" s="332">
        <v>1659</v>
      </c>
      <c r="AF21" s="332">
        <v>1666</v>
      </c>
      <c r="AG21" s="332">
        <v>1440</v>
      </c>
      <c r="AH21" s="332">
        <v>1249.1500000000001</v>
      </c>
      <c r="AI21" s="332">
        <v>1092</v>
      </c>
      <c r="AJ21" s="332">
        <v>886.67499999999995</v>
      </c>
      <c r="AK21" s="332">
        <v>620.62107800000013</v>
      </c>
      <c r="AL21" s="332">
        <v>0</v>
      </c>
      <c r="AM21" s="333">
        <v>0</v>
      </c>
    </row>
    <row r="22" spans="1:39" ht="27" customHeight="1">
      <c r="A22" s="276">
        <f t="shared" si="1"/>
        <v>12</v>
      </c>
      <c r="B22" s="277" t="s">
        <v>40</v>
      </c>
      <c r="C22" s="277" t="s">
        <v>81</v>
      </c>
      <c r="D22" s="501">
        <v>81</v>
      </c>
      <c r="E22" s="502">
        <v>1.093</v>
      </c>
      <c r="F22" s="501">
        <v>73.94</v>
      </c>
      <c r="G22" s="502">
        <v>0.18</v>
      </c>
      <c r="H22" s="501">
        <v>73.27</v>
      </c>
      <c r="I22" s="521">
        <v>0.13</v>
      </c>
      <c r="J22" s="476" t="s">
        <v>213</v>
      </c>
      <c r="K22" s="480">
        <f t="shared" si="0"/>
        <v>0</v>
      </c>
      <c r="L22" s="268"/>
      <c r="M22" s="325">
        <v>16</v>
      </c>
      <c r="N22" s="332">
        <v>1097.3800000000001</v>
      </c>
      <c r="O22" s="332">
        <v>1458.32</v>
      </c>
      <c r="P22" s="332">
        <v>1539.557</v>
      </c>
      <c r="Q22" s="332">
        <v>1653.9349999999999</v>
      </c>
      <c r="R22" s="332">
        <v>1661</v>
      </c>
      <c r="S22" s="332">
        <v>1431</v>
      </c>
      <c r="T22" s="332">
        <v>1240.25</v>
      </c>
      <c r="U22" s="332">
        <v>1090</v>
      </c>
      <c r="V22" s="332">
        <v>861.65432699999963</v>
      </c>
      <c r="W22" s="332">
        <v>611.32800000000009</v>
      </c>
      <c r="X22" s="332">
        <v>0</v>
      </c>
      <c r="Y22" s="333">
        <v>0</v>
      </c>
      <c r="AA22" s="325">
        <v>16</v>
      </c>
      <c r="AB22" s="332">
        <v>1097.3800000000001</v>
      </c>
      <c r="AC22" s="332">
        <v>1445.55</v>
      </c>
      <c r="AD22" s="332">
        <v>1538.66</v>
      </c>
      <c r="AE22" s="332">
        <v>1659</v>
      </c>
      <c r="AF22" s="332">
        <v>1661</v>
      </c>
      <c r="AG22" s="332">
        <v>1431</v>
      </c>
      <c r="AH22" s="332">
        <v>1240.25</v>
      </c>
      <c r="AI22" s="332">
        <v>1091</v>
      </c>
      <c r="AJ22" s="332">
        <v>861.65432699999963</v>
      </c>
      <c r="AK22" s="332">
        <v>611.32800000000009</v>
      </c>
      <c r="AL22" s="332">
        <v>0</v>
      </c>
      <c r="AM22" s="333">
        <v>0</v>
      </c>
    </row>
    <row r="23" spans="1:39" ht="27" customHeight="1">
      <c r="A23" s="276">
        <f t="shared" si="1"/>
        <v>13</v>
      </c>
      <c r="B23" s="277" t="s">
        <v>41</v>
      </c>
      <c r="C23" s="277" t="s">
        <v>81</v>
      </c>
      <c r="D23" s="501">
        <v>82.8</v>
      </c>
      <c r="E23" s="502">
        <v>0.42899999999999999</v>
      </c>
      <c r="F23" s="501">
        <v>80.02</v>
      </c>
      <c r="G23" s="502">
        <v>8.4000000000000005E-2</v>
      </c>
      <c r="H23" s="501">
        <v>75.8</v>
      </c>
      <c r="I23" s="521">
        <v>0</v>
      </c>
      <c r="J23" s="476" t="s">
        <v>213</v>
      </c>
      <c r="K23" s="480" t="str">
        <f t="shared" si="0"/>
        <v>Waduk Kosong</v>
      </c>
      <c r="L23" s="268"/>
      <c r="M23" s="325">
        <v>17</v>
      </c>
      <c r="N23" s="332">
        <v>1100.047</v>
      </c>
      <c r="O23" s="332">
        <v>1459</v>
      </c>
      <c r="P23" s="332">
        <v>1537.43</v>
      </c>
      <c r="Q23" s="332">
        <v>1649.404</v>
      </c>
      <c r="R23" s="332">
        <v>1654</v>
      </c>
      <c r="S23" s="332">
        <v>1430</v>
      </c>
      <c r="T23" s="332">
        <v>1233.933</v>
      </c>
      <c r="U23" s="332">
        <v>1091</v>
      </c>
      <c r="V23" s="332">
        <v>853.03458699999987</v>
      </c>
      <c r="W23" s="332">
        <v>603.21900000000016</v>
      </c>
      <c r="X23" s="332">
        <v>0</v>
      </c>
      <c r="Y23" s="333">
        <v>0</v>
      </c>
      <c r="AA23" s="325">
        <v>17</v>
      </c>
      <c r="AB23" s="332">
        <v>1093.7</v>
      </c>
      <c r="AC23" s="332">
        <v>1438</v>
      </c>
      <c r="AD23" s="332">
        <v>1537.671</v>
      </c>
      <c r="AE23" s="332">
        <v>1658.9010000000001</v>
      </c>
      <c r="AF23" s="332">
        <v>1654</v>
      </c>
      <c r="AG23" s="332">
        <v>1430</v>
      </c>
      <c r="AH23" s="332">
        <v>1233.933</v>
      </c>
      <c r="AI23" s="332">
        <v>1090</v>
      </c>
      <c r="AJ23" s="332">
        <v>853.03458699999987</v>
      </c>
      <c r="AK23" s="332">
        <v>605.18400000000008</v>
      </c>
      <c r="AL23" s="332">
        <v>0</v>
      </c>
      <c r="AM23" s="333">
        <v>0</v>
      </c>
    </row>
    <row r="24" spans="1:39" ht="27" customHeight="1">
      <c r="A24" s="276">
        <f t="shared" si="1"/>
        <v>14</v>
      </c>
      <c r="B24" s="277" t="s">
        <v>42</v>
      </c>
      <c r="C24" s="277" t="s">
        <v>81</v>
      </c>
      <c r="D24" s="501">
        <v>69.95</v>
      </c>
      <c r="E24" s="502">
        <v>0.25</v>
      </c>
      <c r="F24" s="501">
        <v>67.95</v>
      </c>
      <c r="G24" s="501">
        <v>4.9000000000000002E-2</v>
      </c>
      <c r="H24" s="501">
        <v>65.650000000000006</v>
      </c>
      <c r="I24" s="521">
        <v>0</v>
      </c>
      <c r="J24" s="476" t="s">
        <v>213</v>
      </c>
      <c r="K24" s="480" t="str">
        <f t="shared" si="0"/>
        <v>Waduk Kosong</v>
      </c>
      <c r="L24" s="268"/>
      <c r="M24" s="325">
        <v>18</v>
      </c>
      <c r="N24" s="332">
        <v>1103.213</v>
      </c>
      <c r="O24" s="332">
        <v>1463.24</v>
      </c>
      <c r="P24" s="332">
        <v>1537.38</v>
      </c>
      <c r="Q24" s="332">
        <v>1647.5139999999999</v>
      </c>
      <c r="R24" s="332">
        <v>1645</v>
      </c>
      <c r="S24" s="332">
        <v>1424</v>
      </c>
      <c r="T24" s="332">
        <v>1227.92</v>
      </c>
      <c r="U24" s="332">
        <v>1055</v>
      </c>
      <c r="V24" s="332">
        <v>837.82794299999989</v>
      </c>
      <c r="W24" s="332">
        <v>593.75</v>
      </c>
      <c r="X24" s="332">
        <v>0</v>
      </c>
      <c r="Y24" s="333">
        <v>0</v>
      </c>
      <c r="AA24" s="325">
        <v>18</v>
      </c>
      <c r="AB24" s="332">
        <v>1088.3699999999999</v>
      </c>
      <c r="AC24" s="332">
        <v>1430</v>
      </c>
      <c r="AD24" s="332">
        <v>1537.538</v>
      </c>
      <c r="AE24" s="332">
        <v>1656.47</v>
      </c>
      <c r="AF24" s="332">
        <v>1645</v>
      </c>
      <c r="AG24" s="332">
        <v>1424</v>
      </c>
      <c r="AH24" s="332">
        <v>1227.92</v>
      </c>
      <c r="AI24" s="332">
        <v>1055</v>
      </c>
      <c r="AJ24" s="332">
        <v>840.64699999999993</v>
      </c>
      <c r="AK24" s="332">
        <v>603.21900000000016</v>
      </c>
      <c r="AL24" s="332">
        <v>0</v>
      </c>
      <c r="AM24" s="333">
        <v>0</v>
      </c>
    </row>
    <row r="25" spans="1:39" ht="27" customHeight="1">
      <c r="A25" s="276">
        <f t="shared" si="1"/>
        <v>15</v>
      </c>
      <c r="B25" s="277" t="s">
        <v>43</v>
      </c>
      <c r="C25" s="277" t="s">
        <v>81</v>
      </c>
      <c r="D25" s="501">
        <v>48.2</v>
      </c>
      <c r="E25" s="502">
        <v>0.32</v>
      </c>
      <c r="F25" s="501">
        <v>44.16</v>
      </c>
      <c r="G25" s="502">
        <v>8.9999999999999993E-3</v>
      </c>
      <c r="H25" s="501">
        <v>43</v>
      </c>
      <c r="I25" s="521">
        <v>0</v>
      </c>
      <c r="J25" s="476" t="s">
        <v>213</v>
      </c>
      <c r="K25" s="480" t="s">
        <v>223</v>
      </c>
      <c r="L25" s="268"/>
      <c r="M25" s="325">
        <v>19</v>
      </c>
      <c r="N25" s="332">
        <v>1113.79</v>
      </c>
      <c r="O25" s="332">
        <v>1463</v>
      </c>
      <c r="P25" s="332">
        <v>1537.671</v>
      </c>
      <c r="Q25" s="332">
        <v>1658.9010000000001</v>
      </c>
      <c r="R25" s="332">
        <v>1636</v>
      </c>
      <c r="S25" s="332">
        <v>1415.7</v>
      </c>
      <c r="T25" s="332">
        <v>1220.8150000000001</v>
      </c>
      <c r="U25" s="332">
        <v>1055</v>
      </c>
      <c r="V25" s="332">
        <v>834.52499999999986</v>
      </c>
      <c r="W25" s="332">
        <v>605.18400000000008</v>
      </c>
      <c r="X25" s="332">
        <v>0</v>
      </c>
      <c r="Y25" s="333">
        <v>0</v>
      </c>
      <c r="AA25" s="325">
        <v>19</v>
      </c>
      <c r="AB25" s="332">
        <v>1080.2</v>
      </c>
      <c r="AC25" s="332">
        <v>1424.75</v>
      </c>
      <c r="AD25" s="332">
        <v>1537.43</v>
      </c>
      <c r="AE25" s="332">
        <v>1655.1780000000001</v>
      </c>
      <c r="AF25" s="332">
        <v>1636</v>
      </c>
      <c r="AG25" s="332">
        <v>1415.7</v>
      </c>
      <c r="AH25" s="332">
        <v>1220.8150000000001</v>
      </c>
      <c r="AI25" s="332">
        <v>1055</v>
      </c>
      <c r="AJ25" s="332">
        <v>837.82794299999989</v>
      </c>
      <c r="AK25" s="332">
        <v>593.75</v>
      </c>
      <c r="AL25" s="332">
        <v>0</v>
      </c>
      <c r="AM25" s="333">
        <v>0</v>
      </c>
    </row>
    <row r="26" spans="1:39" ht="27" customHeight="1">
      <c r="A26" s="276">
        <f t="shared" si="1"/>
        <v>16</v>
      </c>
      <c r="B26" s="277" t="s">
        <v>84</v>
      </c>
      <c r="C26" s="277" t="s">
        <v>44</v>
      </c>
      <c r="D26" s="501">
        <v>136</v>
      </c>
      <c r="E26" s="502">
        <v>440</v>
      </c>
      <c r="F26" s="298">
        <v>127.3</v>
      </c>
      <c r="G26" s="298">
        <v>64.974000000000004</v>
      </c>
      <c r="H26" s="501">
        <v>128.05000000000001</v>
      </c>
      <c r="I26" s="521">
        <v>80.106999999999999</v>
      </c>
      <c r="J26" s="476" t="s">
        <v>216</v>
      </c>
      <c r="K26" s="480">
        <f t="shared" si="0"/>
        <v>0</v>
      </c>
      <c r="L26" s="268"/>
      <c r="M26" s="325">
        <v>20</v>
      </c>
      <c r="N26" s="332">
        <v>1169</v>
      </c>
      <c r="O26" s="332">
        <v>1485</v>
      </c>
      <c r="P26" s="332">
        <v>1547</v>
      </c>
      <c r="Q26" s="332">
        <v>1656.47</v>
      </c>
      <c r="R26" s="332">
        <v>1623</v>
      </c>
      <c r="S26" s="332">
        <v>1407.8</v>
      </c>
      <c r="T26" s="332">
        <v>1215.44</v>
      </c>
      <c r="U26" s="332">
        <v>1053</v>
      </c>
      <c r="V26" s="332">
        <v>831.18399999999986</v>
      </c>
      <c r="W26" s="332">
        <v>0</v>
      </c>
      <c r="X26" s="332">
        <v>0</v>
      </c>
      <c r="Y26" s="333">
        <v>0</v>
      </c>
      <c r="AA26" s="325">
        <v>20</v>
      </c>
      <c r="AB26" s="332">
        <v>1079.671</v>
      </c>
      <c r="AC26" s="332">
        <v>1401.2249999999999</v>
      </c>
      <c r="AD26" s="332">
        <v>1537.38</v>
      </c>
      <c r="AE26" s="332">
        <v>1655.1</v>
      </c>
      <c r="AF26" s="332">
        <v>1623</v>
      </c>
      <c r="AG26" s="332">
        <v>1407.8</v>
      </c>
      <c r="AH26" s="332">
        <v>1218.5</v>
      </c>
      <c r="AI26" s="332">
        <v>1053</v>
      </c>
      <c r="AJ26" s="332">
        <v>834.52499999999986</v>
      </c>
      <c r="AK26" s="332">
        <v>0</v>
      </c>
      <c r="AL26" s="332">
        <v>0</v>
      </c>
      <c r="AM26" s="333">
        <v>0</v>
      </c>
    </row>
    <row r="27" spans="1:39" ht="27" customHeight="1">
      <c r="A27" s="276">
        <f t="shared" si="1"/>
        <v>17</v>
      </c>
      <c r="B27" s="277" t="s">
        <v>45</v>
      </c>
      <c r="C27" s="277" t="s">
        <v>44</v>
      </c>
      <c r="D27" s="501">
        <v>113.5</v>
      </c>
      <c r="E27" s="502">
        <v>3.742</v>
      </c>
      <c r="F27" s="298">
        <v>104.42</v>
      </c>
      <c r="G27" s="298">
        <v>0.54500000000000004</v>
      </c>
      <c r="H27" s="503">
        <v>104.65</v>
      </c>
      <c r="I27" s="521">
        <v>0.59299999999999997</v>
      </c>
      <c r="J27" s="476" t="s">
        <v>216</v>
      </c>
      <c r="K27" s="480">
        <f t="shared" si="0"/>
        <v>0</v>
      </c>
      <c r="L27" s="268"/>
      <c r="M27" s="325">
        <v>21</v>
      </c>
      <c r="N27" s="332">
        <v>1172</v>
      </c>
      <c r="O27" s="332">
        <v>1486.52</v>
      </c>
      <c r="P27" s="332">
        <v>1556</v>
      </c>
      <c r="Q27" s="332">
        <v>1659</v>
      </c>
      <c r="R27" s="332">
        <v>1615.54</v>
      </c>
      <c r="S27" s="332">
        <v>1400</v>
      </c>
      <c r="T27" s="332">
        <v>1218.5</v>
      </c>
      <c r="U27" s="332">
        <v>1050</v>
      </c>
      <c r="V27" s="332">
        <v>840.64699999999993</v>
      </c>
      <c r="W27" s="332">
        <v>0</v>
      </c>
      <c r="X27" s="332">
        <v>0</v>
      </c>
      <c r="Y27" s="333">
        <v>0</v>
      </c>
      <c r="AA27" s="325">
        <v>21</v>
      </c>
      <c r="AB27" s="332">
        <v>1079.1300000000001</v>
      </c>
      <c r="AC27" s="332">
        <v>1387.24</v>
      </c>
      <c r="AD27" s="332">
        <v>1533.19</v>
      </c>
      <c r="AE27" s="332">
        <v>1654.883</v>
      </c>
      <c r="AF27" s="332">
        <v>1615.54</v>
      </c>
      <c r="AG27" s="332">
        <v>1400</v>
      </c>
      <c r="AH27" s="332">
        <v>1215.44</v>
      </c>
      <c r="AI27" s="332">
        <v>1050</v>
      </c>
      <c r="AJ27" s="332">
        <v>831.18399999999986</v>
      </c>
      <c r="AK27" s="332">
        <v>0</v>
      </c>
      <c r="AL27" s="332">
        <v>0</v>
      </c>
      <c r="AM27" s="333">
        <v>0</v>
      </c>
    </row>
    <row r="28" spans="1:39" ht="27" customHeight="1">
      <c r="A28" s="276">
        <f t="shared" si="1"/>
        <v>18</v>
      </c>
      <c r="B28" s="277" t="s">
        <v>46</v>
      </c>
      <c r="C28" s="277" t="s">
        <v>44</v>
      </c>
      <c r="D28" s="501">
        <v>225.4</v>
      </c>
      <c r="E28" s="501">
        <v>1.2</v>
      </c>
      <c r="F28" s="298">
        <v>223.12</v>
      </c>
      <c r="G28" s="298">
        <v>7.0999999999999994E-2</v>
      </c>
      <c r="H28" s="501">
        <v>220.5</v>
      </c>
      <c r="I28" s="521">
        <v>0</v>
      </c>
      <c r="J28" s="476" t="s">
        <v>216</v>
      </c>
      <c r="K28" s="480" t="str">
        <f t="shared" si="0"/>
        <v>Waduk Kosong</v>
      </c>
      <c r="L28" s="268"/>
      <c r="M28" s="325">
        <v>22</v>
      </c>
      <c r="N28" s="332">
        <v>1178</v>
      </c>
      <c r="O28" s="332">
        <v>1483.77</v>
      </c>
      <c r="P28" s="332">
        <v>1561</v>
      </c>
      <c r="Q28" s="332">
        <v>1659</v>
      </c>
      <c r="R28" s="332">
        <v>1606</v>
      </c>
      <c r="S28" s="332">
        <v>1395</v>
      </c>
      <c r="T28" s="332">
        <v>1203.52</v>
      </c>
      <c r="U28" s="332">
        <v>1046</v>
      </c>
      <c r="V28" s="332">
        <v>819.27800000000025</v>
      </c>
      <c r="W28" s="332">
        <v>0</v>
      </c>
      <c r="X28" s="332">
        <v>0</v>
      </c>
      <c r="Y28" s="333">
        <v>0</v>
      </c>
      <c r="AA28" s="325">
        <v>22</v>
      </c>
      <c r="AB28" s="332">
        <v>1078.126</v>
      </c>
      <c r="AC28" s="332">
        <v>1384.1179999999999</v>
      </c>
      <c r="AD28" s="332">
        <v>1521.962</v>
      </c>
      <c r="AE28" s="332">
        <v>1653.9349999999999</v>
      </c>
      <c r="AF28" s="332">
        <v>1606</v>
      </c>
      <c r="AG28" s="332">
        <v>1395</v>
      </c>
      <c r="AH28" s="332">
        <v>1203.52</v>
      </c>
      <c r="AI28" s="332">
        <v>1046</v>
      </c>
      <c r="AJ28" s="332">
        <v>819.27800000000025</v>
      </c>
      <c r="AK28" s="332">
        <v>0</v>
      </c>
      <c r="AL28" s="332">
        <v>0</v>
      </c>
      <c r="AM28" s="333">
        <v>0</v>
      </c>
    </row>
    <row r="29" spans="1:39" ht="27" customHeight="1">
      <c r="A29" s="276">
        <f t="shared" si="1"/>
        <v>19</v>
      </c>
      <c r="B29" s="277" t="s">
        <v>47</v>
      </c>
      <c r="C29" s="277" t="s">
        <v>44</v>
      </c>
      <c r="D29" s="501">
        <v>224</v>
      </c>
      <c r="E29" s="502">
        <v>0.6</v>
      </c>
      <c r="F29" s="298">
        <v>215.98</v>
      </c>
      <c r="G29" s="298">
        <v>0.105</v>
      </c>
      <c r="H29" s="503">
        <v>215.07</v>
      </c>
      <c r="I29" s="522">
        <v>4.2000000000000003E-2</v>
      </c>
      <c r="J29" s="476" t="s">
        <v>216</v>
      </c>
      <c r="K29" s="480">
        <f t="shared" si="0"/>
        <v>0</v>
      </c>
      <c r="L29" s="268"/>
      <c r="M29" s="325">
        <v>23</v>
      </c>
      <c r="N29" s="332">
        <v>1190</v>
      </c>
      <c r="O29" s="332">
        <v>1468.3579999999999</v>
      </c>
      <c r="P29" s="332">
        <v>1566.96</v>
      </c>
      <c r="Q29" s="332">
        <v>1697</v>
      </c>
      <c r="R29" s="332">
        <v>1597</v>
      </c>
      <c r="S29" s="332">
        <v>1389</v>
      </c>
      <c r="T29" s="332">
        <v>1197.72</v>
      </c>
      <c r="U29" s="332">
        <v>1043</v>
      </c>
      <c r="V29" s="332">
        <v>810.23133400000006</v>
      </c>
      <c r="W29" s="332">
        <v>0</v>
      </c>
      <c r="X29" s="332">
        <v>0</v>
      </c>
      <c r="Y29" s="333">
        <v>0</v>
      </c>
      <c r="AA29" s="325">
        <v>23</v>
      </c>
      <c r="AB29" s="332">
        <v>1077</v>
      </c>
      <c r="AC29" s="332">
        <v>1365.547</v>
      </c>
      <c r="AD29" s="332">
        <v>1521.8309999999999</v>
      </c>
      <c r="AE29" s="332">
        <v>1653.616</v>
      </c>
      <c r="AF29" s="332">
        <v>1597</v>
      </c>
      <c r="AG29" s="332">
        <v>1389</v>
      </c>
      <c r="AH29" s="332">
        <v>1197.72</v>
      </c>
      <c r="AI29" s="332">
        <v>1043</v>
      </c>
      <c r="AJ29" s="332">
        <v>810.23133400000006</v>
      </c>
      <c r="AK29" s="332">
        <v>0</v>
      </c>
      <c r="AL29" s="332">
        <v>0</v>
      </c>
      <c r="AM29" s="333">
        <v>0</v>
      </c>
    </row>
    <row r="30" spans="1:39" ht="27" customHeight="1">
      <c r="A30" s="276">
        <f t="shared" si="1"/>
        <v>20</v>
      </c>
      <c r="B30" s="277" t="s">
        <v>48</v>
      </c>
      <c r="C30" s="277" t="s">
        <v>44</v>
      </c>
      <c r="D30" s="501">
        <v>196</v>
      </c>
      <c r="E30" s="502">
        <v>1.5820000000000001</v>
      </c>
      <c r="F30" s="298">
        <v>189.04</v>
      </c>
      <c r="G30" s="298">
        <v>0.41899999999999998</v>
      </c>
      <c r="H30" s="503">
        <v>189.63</v>
      </c>
      <c r="I30" s="521">
        <v>0.48099999999999998</v>
      </c>
      <c r="J30" s="476" t="s">
        <v>216</v>
      </c>
      <c r="K30" s="480">
        <f t="shared" si="0"/>
        <v>0</v>
      </c>
      <c r="L30" s="268"/>
      <c r="M30" s="325">
        <v>24</v>
      </c>
      <c r="N30" s="332">
        <v>1196</v>
      </c>
      <c r="O30" s="332">
        <v>1463</v>
      </c>
      <c r="P30" s="332">
        <v>1585.3</v>
      </c>
      <c r="Q30" s="332">
        <v>1721</v>
      </c>
      <c r="R30" s="332">
        <v>1592</v>
      </c>
      <c r="S30" s="332">
        <v>1380</v>
      </c>
      <c r="T30" s="332">
        <v>1191.617</v>
      </c>
      <c r="U30" s="332">
        <v>1041</v>
      </c>
      <c r="V30" s="332">
        <v>802.21521900000005</v>
      </c>
      <c r="W30" s="332">
        <v>0</v>
      </c>
      <c r="X30" s="332">
        <v>0</v>
      </c>
      <c r="Y30" s="333">
        <v>0</v>
      </c>
      <c r="AA30" s="325">
        <v>24</v>
      </c>
      <c r="AB30" s="332">
        <v>1076.8</v>
      </c>
      <c r="AC30" s="332">
        <v>1362.816</v>
      </c>
      <c r="AD30" s="332">
        <v>1519.1410000000001</v>
      </c>
      <c r="AE30" s="332">
        <v>1649.652</v>
      </c>
      <c r="AF30" s="332">
        <v>1592</v>
      </c>
      <c r="AG30" s="332">
        <v>1380</v>
      </c>
      <c r="AH30" s="332">
        <v>1191.617</v>
      </c>
      <c r="AI30" s="332">
        <v>1041</v>
      </c>
      <c r="AJ30" s="332">
        <v>802.21521900000005</v>
      </c>
      <c r="AK30" s="332">
        <v>0</v>
      </c>
      <c r="AL30" s="332">
        <v>0</v>
      </c>
      <c r="AM30" s="333">
        <v>0</v>
      </c>
    </row>
    <row r="31" spans="1:39" ht="27" customHeight="1">
      <c r="A31" s="276">
        <f t="shared" si="1"/>
        <v>21</v>
      </c>
      <c r="B31" s="277" t="s">
        <v>49</v>
      </c>
      <c r="C31" s="277" t="s">
        <v>44</v>
      </c>
      <c r="D31" s="501">
        <v>174</v>
      </c>
      <c r="E31" s="502">
        <v>0.47899999999999998</v>
      </c>
      <c r="F31" s="298">
        <v>172.38</v>
      </c>
      <c r="G31" s="298">
        <v>7.3999999999999996E-2</v>
      </c>
      <c r="H31" s="503">
        <v>171.5</v>
      </c>
      <c r="I31" s="521">
        <v>0</v>
      </c>
      <c r="J31" s="476" t="s">
        <v>216</v>
      </c>
      <c r="K31" s="480" t="str">
        <f t="shared" si="0"/>
        <v>Waduk Kosong</v>
      </c>
      <c r="L31" s="268"/>
      <c r="M31" s="325">
        <v>25</v>
      </c>
      <c r="N31" s="332">
        <v>1210</v>
      </c>
      <c r="O31" s="332">
        <v>1456.37</v>
      </c>
      <c r="P31" s="332">
        <v>1590.71</v>
      </c>
      <c r="Q31" s="332">
        <v>1743</v>
      </c>
      <c r="R31" s="332">
        <v>1584</v>
      </c>
      <c r="S31" s="332">
        <v>1372.64</v>
      </c>
      <c r="T31" s="332">
        <v>1185.8900000000001</v>
      </c>
      <c r="U31" s="332">
        <v>1034</v>
      </c>
      <c r="V31" s="332">
        <v>794.17558199999996</v>
      </c>
      <c r="W31" s="332">
        <v>0</v>
      </c>
      <c r="X31" s="332">
        <v>0</v>
      </c>
      <c r="Y31" s="333">
        <v>0</v>
      </c>
      <c r="AA31" s="325">
        <v>25</v>
      </c>
      <c r="AB31" s="332">
        <v>1076</v>
      </c>
      <c r="AC31" s="332">
        <v>1354.9860000000001</v>
      </c>
      <c r="AD31" s="332">
        <v>1517.5170000000001</v>
      </c>
      <c r="AE31" s="332">
        <v>1649.404</v>
      </c>
      <c r="AF31" s="332">
        <v>1589</v>
      </c>
      <c r="AG31" s="332">
        <v>1372.64</v>
      </c>
      <c r="AH31" s="332">
        <v>1185.8900000000001</v>
      </c>
      <c r="AI31" s="332">
        <v>1034</v>
      </c>
      <c r="AJ31" s="332">
        <v>794.17558199999996</v>
      </c>
      <c r="AK31" s="332">
        <v>0</v>
      </c>
      <c r="AL31" s="332">
        <v>0</v>
      </c>
      <c r="AM31" s="333">
        <v>0</v>
      </c>
    </row>
    <row r="32" spans="1:39" ht="27" customHeight="1">
      <c r="A32" s="273">
        <f t="shared" si="1"/>
        <v>22</v>
      </c>
      <c r="B32" s="274" t="s">
        <v>50</v>
      </c>
      <c r="C32" s="274" t="s">
        <v>44</v>
      </c>
      <c r="D32" s="499">
        <v>229.1</v>
      </c>
      <c r="E32" s="500">
        <v>0.81299999999999994</v>
      </c>
      <c r="F32" s="316">
        <v>222.84</v>
      </c>
      <c r="G32" s="316">
        <v>0.28000000000000003</v>
      </c>
      <c r="H32" s="504">
        <v>216</v>
      </c>
      <c r="I32" s="528">
        <v>0</v>
      </c>
      <c r="J32" s="476" t="s">
        <v>216</v>
      </c>
      <c r="K32" s="480" t="str">
        <f t="shared" si="0"/>
        <v>Waduk Kosong</v>
      </c>
      <c r="L32" s="268"/>
      <c r="M32" s="325">
        <v>26</v>
      </c>
      <c r="N32" s="332">
        <v>1221</v>
      </c>
      <c r="O32" s="332">
        <v>1452.1669999999999</v>
      </c>
      <c r="P32" s="332">
        <v>1594.2</v>
      </c>
      <c r="Q32" s="332">
        <v>1747</v>
      </c>
      <c r="R32" s="332">
        <v>1589</v>
      </c>
      <c r="S32" s="332">
        <v>1367.76</v>
      </c>
      <c r="T32" s="332">
        <v>1179.048</v>
      </c>
      <c r="U32" s="332">
        <v>1030</v>
      </c>
      <c r="V32" s="332">
        <v>784.92914800000005</v>
      </c>
      <c r="W32" s="332">
        <v>0</v>
      </c>
      <c r="X32" s="332">
        <v>0</v>
      </c>
      <c r="Y32" s="333">
        <v>0</v>
      </c>
      <c r="AA32" s="325">
        <v>26</v>
      </c>
      <c r="AB32" s="332">
        <v>1073</v>
      </c>
      <c r="AC32" s="332">
        <v>1347</v>
      </c>
      <c r="AD32" s="332">
        <v>1489.981</v>
      </c>
      <c r="AE32" s="332">
        <v>1647.5139999999999</v>
      </c>
      <c r="AF32" s="332">
        <v>1584</v>
      </c>
      <c r="AG32" s="332">
        <v>1367.76</v>
      </c>
      <c r="AH32" s="332">
        <v>1179.048</v>
      </c>
      <c r="AI32" s="332">
        <v>1030</v>
      </c>
      <c r="AJ32" s="332">
        <v>784.92914800000005</v>
      </c>
      <c r="AK32" s="332">
        <v>0</v>
      </c>
      <c r="AL32" s="332">
        <v>0</v>
      </c>
      <c r="AM32" s="333">
        <v>0</v>
      </c>
    </row>
    <row r="33" spans="1:39" ht="27" customHeight="1">
      <c r="A33" s="276">
        <f t="shared" si="1"/>
        <v>23</v>
      </c>
      <c r="B33" s="277" t="s">
        <v>51</v>
      </c>
      <c r="C33" s="277" t="s">
        <v>44</v>
      </c>
      <c r="D33" s="501">
        <v>249</v>
      </c>
      <c r="E33" s="502">
        <v>2.1240000000000001</v>
      </c>
      <c r="F33" s="298">
        <v>239.52</v>
      </c>
      <c r="G33" s="298">
        <v>0.187</v>
      </c>
      <c r="H33" s="503">
        <v>236.5</v>
      </c>
      <c r="I33" s="522">
        <v>0</v>
      </c>
      <c r="J33" s="476" t="s">
        <v>216</v>
      </c>
      <c r="K33" s="480" t="str">
        <f t="shared" si="0"/>
        <v>Waduk Kosong</v>
      </c>
      <c r="L33" s="268"/>
      <c r="M33" s="325">
        <v>27</v>
      </c>
      <c r="N33" s="332">
        <v>1241.48</v>
      </c>
      <c r="O33" s="332">
        <v>1447.6679999999999</v>
      </c>
      <c r="P33" s="332">
        <v>1594.5</v>
      </c>
      <c r="Q33" s="332">
        <v>1743</v>
      </c>
      <c r="R33" s="332">
        <v>1577</v>
      </c>
      <c r="S33" s="332">
        <v>1359.76</v>
      </c>
      <c r="T33" s="332">
        <v>1171</v>
      </c>
      <c r="U33" s="332">
        <v>1029</v>
      </c>
      <c r="V33" s="332">
        <v>777.40527799999984</v>
      </c>
      <c r="W33" s="332">
        <v>0</v>
      </c>
      <c r="X33" s="332">
        <v>0</v>
      </c>
      <c r="Y33" s="333">
        <v>0</v>
      </c>
      <c r="AA33" s="325">
        <v>27</v>
      </c>
      <c r="AB33" s="332">
        <v>1071.664</v>
      </c>
      <c r="AC33" s="332">
        <v>1345.13</v>
      </c>
      <c r="AD33" s="332">
        <v>1475.3</v>
      </c>
      <c r="AE33" s="332">
        <v>1646.038</v>
      </c>
      <c r="AF33" s="332">
        <v>1577</v>
      </c>
      <c r="AG33" s="332">
        <v>1359.76</v>
      </c>
      <c r="AH33" s="332">
        <v>1171</v>
      </c>
      <c r="AI33" s="332">
        <v>1029</v>
      </c>
      <c r="AJ33" s="332">
        <v>777.40527799999984</v>
      </c>
      <c r="AK33" s="332">
        <v>0</v>
      </c>
      <c r="AL33" s="332">
        <v>0</v>
      </c>
      <c r="AM33" s="333">
        <v>0</v>
      </c>
    </row>
    <row r="34" spans="1:39" ht="27" customHeight="1">
      <c r="A34" s="276">
        <f t="shared" si="1"/>
        <v>24</v>
      </c>
      <c r="B34" s="277" t="s">
        <v>52</v>
      </c>
      <c r="C34" s="277" t="s">
        <v>85</v>
      </c>
      <c r="D34" s="501">
        <v>164.75</v>
      </c>
      <c r="E34" s="501">
        <v>5</v>
      </c>
      <c r="F34" s="298">
        <v>154.43</v>
      </c>
      <c r="G34" s="298">
        <v>0.503</v>
      </c>
      <c r="H34" s="501">
        <v>151.6</v>
      </c>
      <c r="I34" s="522">
        <v>7.5999999999999998E-2</v>
      </c>
      <c r="J34" s="476" t="s">
        <v>216</v>
      </c>
      <c r="K34" s="480">
        <f t="shared" si="0"/>
        <v>0</v>
      </c>
      <c r="L34" s="268"/>
      <c r="M34" s="325">
        <v>28</v>
      </c>
      <c r="N34" s="332">
        <v>1241.0250000000001</v>
      </c>
      <c r="O34" s="332">
        <v>1445.55</v>
      </c>
      <c r="P34" s="332">
        <v>1598.92</v>
      </c>
      <c r="Q34" s="332">
        <v>1738</v>
      </c>
      <c r="R34" s="332">
        <v>1566</v>
      </c>
      <c r="S34" s="332">
        <v>1352</v>
      </c>
      <c r="T34" s="332">
        <v>1152</v>
      </c>
      <c r="U34" s="332">
        <v>1024</v>
      </c>
      <c r="V34" s="332">
        <v>762.38427100000001</v>
      </c>
      <c r="W34" s="332">
        <v>0</v>
      </c>
      <c r="X34" s="332">
        <v>0</v>
      </c>
      <c r="Y34" s="333">
        <v>0</v>
      </c>
      <c r="AA34" s="325">
        <v>28</v>
      </c>
      <c r="AB34" s="332">
        <v>1060</v>
      </c>
      <c r="AC34" s="332">
        <v>1334.35</v>
      </c>
      <c r="AD34" s="332">
        <v>1460.356</v>
      </c>
      <c r="AE34" s="332">
        <v>1643.54</v>
      </c>
      <c r="AF34" s="332">
        <v>1566</v>
      </c>
      <c r="AG34" s="332">
        <v>1352</v>
      </c>
      <c r="AH34" s="332">
        <v>1160</v>
      </c>
      <c r="AI34" s="332">
        <v>1024</v>
      </c>
      <c r="AJ34" s="332">
        <v>762.38427100000001</v>
      </c>
      <c r="AK34" s="332">
        <v>0</v>
      </c>
      <c r="AL34" s="332">
        <v>0</v>
      </c>
      <c r="AM34" s="333">
        <v>0</v>
      </c>
    </row>
    <row r="35" spans="1:39" ht="27" customHeight="1">
      <c r="A35" s="276">
        <f t="shared" si="1"/>
        <v>25</v>
      </c>
      <c r="B35" s="277" t="s">
        <v>53</v>
      </c>
      <c r="C35" s="277" t="s">
        <v>85</v>
      </c>
      <c r="D35" s="501">
        <v>179.1</v>
      </c>
      <c r="E35" s="502">
        <v>4.2</v>
      </c>
      <c r="F35" s="243">
        <v>166.32</v>
      </c>
      <c r="G35" s="243">
        <v>0.39800000000000002</v>
      </c>
      <c r="H35" s="501">
        <v>166.6</v>
      </c>
      <c r="I35" s="521">
        <v>0.13</v>
      </c>
      <c r="J35" s="476" t="s">
        <v>216</v>
      </c>
      <c r="K35" s="480">
        <f t="shared" si="0"/>
        <v>0</v>
      </c>
      <c r="L35" s="268"/>
      <c r="M35" s="325">
        <v>29</v>
      </c>
      <c r="N35" s="332">
        <v>1252.08</v>
      </c>
      <c r="O35" s="332">
        <v>0</v>
      </c>
      <c r="P35" s="332">
        <v>1609.835</v>
      </c>
      <c r="Q35" s="332">
        <v>1739.4</v>
      </c>
      <c r="R35" s="332">
        <v>1557</v>
      </c>
      <c r="S35" s="332">
        <v>1347</v>
      </c>
      <c r="T35" s="332">
        <v>1160</v>
      </c>
      <c r="U35" s="332">
        <v>1022</v>
      </c>
      <c r="V35" s="332">
        <v>751.48208099999988</v>
      </c>
      <c r="W35" s="332">
        <v>0</v>
      </c>
      <c r="X35" s="332">
        <v>0</v>
      </c>
      <c r="Y35" s="333">
        <v>0</v>
      </c>
      <c r="AA35" s="325">
        <v>29</v>
      </c>
      <c r="AB35" s="332">
        <v>1051.77</v>
      </c>
      <c r="AC35" s="332">
        <v>0</v>
      </c>
      <c r="AD35" s="332">
        <v>1456.89</v>
      </c>
      <c r="AE35" s="332">
        <v>1627.44</v>
      </c>
      <c r="AF35" s="332">
        <v>1557</v>
      </c>
      <c r="AG35" s="332">
        <v>1347</v>
      </c>
      <c r="AH35" s="332">
        <v>1152</v>
      </c>
      <c r="AI35" s="332">
        <v>1022</v>
      </c>
      <c r="AJ35" s="332">
        <v>751.48208099999988</v>
      </c>
      <c r="AK35" s="332">
        <v>0</v>
      </c>
      <c r="AL35" s="332">
        <v>0</v>
      </c>
      <c r="AM35" s="333">
        <v>0</v>
      </c>
    </row>
    <row r="36" spans="1:39" ht="27" customHeight="1">
      <c r="A36" s="276">
        <f t="shared" si="1"/>
        <v>26</v>
      </c>
      <c r="B36" s="277" t="s">
        <v>54</v>
      </c>
      <c r="C36" s="277" t="s">
        <v>86</v>
      </c>
      <c r="D36" s="501">
        <v>325.56</v>
      </c>
      <c r="E36" s="502">
        <v>0.70099999999999996</v>
      </c>
      <c r="F36" s="243">
        <v>315.85000000000002</v>
      </c>
      <c r="G36" s="243">
        <v>0.114</v>
      </c>
      <c r="H36" s="503">
        <v>311.06</v>
      </c>
      <c r="I36" s="522">
        <v>0</v>
      </c>
      <c r="J36" s="476" t="s">
        <v>216</v>
      </c>
      <c r="K36" s="480" t="str">
        <f t="shared" si="0"/>
        <v>Waduk Kosong</v>
      </c>
      <c r="L36" s="268"/>
      <c r="M36" s="325">
        <v>30</v>
      </c>
      <c r="N36" s="332">
        <v>1262.1500000000001</v>
      </c>
      <c r="O36" s="332">
        <v>0</v>
      </c>
      <c r="P36" s="332">
        <v>1612.5889999999999</v>
      </c>
      <c r="Q36" s="332">
        <v>1736</v>
      </c>
      <c r="R36" s="332">
        <v>1543</v>
      </c>
      <c r="S36" s="332">
        <v>1343.9</v>
      </c>
      <c r="T36" s="332">
        <v>1151</v>
      </c>
      <c r="U36" s="332">
        <v>1017</v>
      </c>
      <c r="V36" s="332">
        <v>741.66972699999997</v>
      </c>
      <c r="W36" s="332">
        <v>0</v>
      </c>
      <c r="X36" s="332">
        <v>0</v>
      </c>
      <c r="Y36" s="333">
        <v>0</v>
      </c>
      <c r="AA36" s="325">
        <v>30</v>
      </c>
      <c r="AB36" s="332">
        <v>1041</v>
      </c>
      <c r="AC36" s="332">
        <v>0</v>
      </c>
      <c r="AD36" s="332">
        <v>1448.136</v>
      </c>
      <c r="AE36" s="332">
        <v>1616</v>
      </c>
      <c r="AF36" s="332">
        <v>1543</v>
      </c>
      <c r="AG36" s="332">
        <v>1343.9</v>
      </c>
      <c r="AH36" s="332">
        <v>1151</v>
      </c>
      <c r="AI36" s="332">
        <v>1017</v>
      </c>
      <c r="AJ36" s="332">
        <v>741.66972699999997</v>
      </c>
      <c r="AK36" s="332">
        <v>0</v>
      </c>
      <c r="AL36" s="332">
        <v>0</v>
      </c>
      <c r="AM36" s="333">
        <v>0</v>
      </c>
    </row>
    <row r="37" spans="1:39" ht="27" customHeight="1">
      <c r="A37" s="276">
        <f t="shared" si="1"/>
        <v>27</v>
      </c>
      <c r="B37" s="277" t="s">
        <v>55</v>
      </c>
      <c r="C37" s="277" t="s">
        <v>86</v>
      </c>
      <c r="D37" s="501">
        <v>129.19999999999999</v>
      </c>
      <c r="E37" s="502">
        <v>0.5</v>
      </c>
      <c r="F37" s="298">
        <v>123.6</v>
      </c>
      <c r="G37" s="298">
        <v>2.9000000000000001E-2</v>
      </c>
      <c r="H37" s="503">
        <v>122.2</v>
      </c>
      <c r="I37" s="521">
        <v>0</v>
      </c>
      <c r="J37" s="476" t="s">
        <v>216</v>
      </c>
      <c r="K37" s="480" t="str">
        <f t="shared" si="0"/>
        <v>Waduk Kosong</v>
      </c>
      <c r="L37" s="268"/>
      <c r="M37" s="325">
        <v>31</v>
      </c>
      <c r="N37" s="332">
        <v>1287.5</v>
      </c>
      <c r="O37" s="332">
        <v>0</v>
      </c>
      <c r="P37" s="332">
        <v>1607.482</v>
      </c>
      <c r="Q37" s="332">
        <v>0</v>
      </c>
      <c r="R37" s="332">
        <v>1534</v>
      </c>
      <c r="S37" s="332">
        <v>0</v>
      </c>
      <c r="T37" s="332">
        <v>1150</v>
      </c>
      <c r="U37" s="332">
        <v>1014</v>
      </c>
      <c r="V37" s="332">
        <v>0</v>
      </c>
      <c r="W37" s="332">
        <v>0</v>
      </c>
      <c r="X37" s="332">
        <v>0</v>
      </c>
      <c r="Y37" s="333">
        <v>0</v>
      </c>
      <c r="AA37" s="325">
        <v>31</v>
      </c>
      <c r="AB37" s="332">
        <v>1029</v>
      </c>
      <c r="AC37" s="332">
        <v>0</v>
      </c>
      <c r="AD37" s="332">
        <v>1445.79</v>
      </c>
      <c r="AE37" s="332">
        <v>0</v>
      </c>
      <c r="AF37" s="332">
        <v>1534</v>
      </c>
      <c r="AG37" s="332">
        <v>0</v>
      </c>
      <c r="AH37" s="332">
        <v>1150</v>
      </c>
      <c r="AI37" s="332">
        <v>1014</v>
      </c>
      <c r="AJ37" s="332">
        <v>0</v>
      </c>
      <c r="AK37" s="332">
        <v>0</v>
      </c>
      <c r="AL37" s="332">
        <v>0</v>
      </c>
      <c r="AM37" s="333">
        <v>0</v>
      </c>
    </row>
    <row r="38" spans="1:39" ht="27" customHeight="1" thickBot="1">
      <c r="A38" s="276">
        <f t="shared" si="1"/>
        <v>28</v>
      </c>
      <c r="B38" s="277" t="s">
        <v>56</v>
      </c>
      <c r="C38" s="277" t="s">
        <v>86</v>
      </c>
      <c r="D38" s="501">
        <v>282.77999999999997</v>
      </c>
      <c r="E38" s="502">
        <v>0.51300000000000001</v>
      </c>
      <c r="F38" s="298">
        <v>277.87</v>
      </c>
      <c r="G38" s="298">
        <v>7.3999999999999996E-2</v>
      </c>
      <c r="H38" s="501">
        <v>275.77999999999997</v>
      </c>
      <c r="I38" s="521">
        <v>0</v>
      </c>
      <c r="J38" s="476" t="s">
        <v>216</v>
      </c>
      <c r="K38" s="480" t="str">
        <f t="shared" si="0"/>
        <v>Waduk Kosong</v>
      </c>
      <c r="L38" s="268"/>
      <c r="M38" s="328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AA38" s="326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3"/>
    </row>
    <row r="39" spans="1:39" ht="27" customHeight="1">
      <c r="A39" s="276">
        <f t="shared" si="1"/>
        <v>29</v>
      </c>
      <c r="B39" s="277" t="s">
        <v>57</v>
      </c>
      <c r="C39" s="277" t="s">
        <v>86</v>
      </c>
      <c r="D39" s="501">
        <v>99</v>
      </c>
      <c r="E39" s="502">
        <v>2.6110000000000002</v>
      </c>
      <c r="F39" s="298">
        <v>91.8</v>
      </c>
      <c r="G39" s="298">
        <v>0.17</v>
      </c>
      <c r="H39" s="503">
        <v>90</v>
      </c>
      <c r="I39" s="522">
        <v>0</v>
      </c>
      <c r="J39" s="476" t="s">
        <v>216</v>
      </c>
      <c r="K39" s="480" t="str">
        <f t="shared" si="0"/>
        <v>Waduk Kosong</v>
      </c>
      <c r="L39" s="268"/>
      <c r="M39" s="329" t="s">
        <v>148</v>
      </c>
      <c r="N39" s="330">
        <f>AB7</f>
        <v>1287.5</v>
      </c>
      <c r="O39" s="330">
        <f t="shared" ref="O39:V39" si="2">AC7</f>
        <v>1486.52</v>
      </c>
      <c r="P39" s="330">
        <f t="shared" si="2"/>
        <v>1612.5889999999999</v>
      </c>
      <c r="Q39" s="330">
        <f t="shared" si="2"/>
        <v>1747</v>
      </c>
      <c r="R39" s="330">
        <f t="shared" si="2"/>
        <v>1741.6</v>
      </c>
      <c r="S39" s="330">
        <f t="shared" si="2"/>
        <v>1529</v>
      </c>
      <c r="T39" s="330">
        <f t="shared" si="2"/>
        <v>1337.96</v>
      </c>
      <c r="U39" s="330">
        <f t="shared" si="2"/>
        <v>1146</v>
      </c>
      <c r="V39" s="330">
        <f t="shared" si="2"/>
        <v>1037.1899999999998</v>
      </c>
      <c r="W39" s="330">
        <f>AK7</f>
        <v>732.24092199999996</v>
      </c>
      <c r="X39" s="330"/>
      <c r="Y39" s="331"/>
    </row>
    <row r="40" spans="1:39" ht="27" customHeight="1">
      <c r="A40" s="276">
        <f t="shared" si="1"/>
        <v>30</v>
      </c>
      <c r="B40" s="277" t="s">
        <v>58</v>
      </c>
      <c r="C40" s="277" t="s">
        <v>86</v>
      </c>
      <c r="D40" s="501">
        <v>189.7</v>
      </c>
      <c r="E40" s="501">
        <v>7.9000000000000001E-2</v>
      </c>
      <c r="F40" s="298">
        <v>188.25</v>
      </c>
      <c r="G40" s="298">
        <v>3.2000000000000001E-2</v>
      </c>
      <c r="H40" s="503">
        <v>186.99</v>
      </c>
      <c r="I40" s="522">
        <v>0</v>
      </c>
      <c r="J40" s="476" t="s">
        <v>216</v>
      </c>
      <c r="K40" s="480" t="str">
        <f t="shared" si="0"/>
        <v>Waduk Kosong</v>
      </c>
      <c r="L40" s="268"/>
      <c r="M40" s="325" t="s">
        <v>149</v>
      </c>
      <c r="N40" s="332">
        <f>SUM(N7:N37)/31</f>
        <v>1131.9385806451614</v>
      </c>
      <c r="O40" s="332">
        <f>SUM(O7:O37)/28</f>
        <v>1427.7358928571432</v>
      </c>
      <c r="P40" s="332">
        <f t="shared" ref="P40:U40" si="3">SUM(P7:P37)/31</f>
        <v>1539.6858387096775</v>
      </c>
      <c r="Q40" s="332">
        <f>SUM(Q7:Q37)/30</f>
        <v>1674.2511000000002</v>
      </c>
      <c r="R40" s="332">
        <f t="shared" si="3"/>
        <v>1648.2596774193548</v>
      </c>
      <c r="S40" s="332">
        <f>SUM(S7:S37)/30</f>
        <v>1438.1103333333335</v>
      </c>
      <c r="T40" s="332">
        <f t="shared" si="3"/>
        <v>1240.9435483870968</v>
      </c>
      <c r="U40" s="332">
        <f t="shared" si="3"/>
        <v>1077.8064516129032</v>
      </c>
      <c r="V40" s="332">
        <f>SUM(V7:V37)/30</f>
        <v>884.4764414</v>
      </c>
      <c r="W40" s="332">
        <f>SUM(W7:W37)/19</f>
        <v>662.44876173684202</v>
      </c>
      <c r="X40" s="332"/>
      <c r="Y40" s="333"/>
    </row>
    <row r="41" spans="1:39" ht="27" customHeight="1" thickBot="1">
      <c r="A41" s="276">
        <f t="shared" si="1"/>
        <v>31</v>
      </c>
      <c r="B41" s="277" t="s">
        <v>59</v>
      </c>
      <c r="C41" s="277" t="s">
        <v>86</v>
      </c>
      <c r="D41" s="501">
        <v>171.19</v>
      </c>
      <c r="E41" s="502">
        <v>9.6879999999999994E-2</v>
      </c>
      <c r="F41" s="298">
        <v>169.34</v>
      </c>
      <c r="G41" s="318">
        <v>5.1999999999999998E-2</v>
      </c>
      <c r="H41" s="503">
        <v>167.19</v>
      </c>
      <c r="I41" s="522">
        <v>0</v>
      </c>
      <c r="J41" s="476" t="s">
        <v>216</v>
      </c>
      <c r="K41" s="480" t="str">
        <f t="shared" si="0"/>
        <v>Waduk Kosong</v>
      </c>
      <c r="L41" s="268"/>
      <c r="M41" s="326" t="s">
        <v>150</v>
      </c>
      <c r="N41" s="334">
        <v>1029</v>
      </c>
      <c r="O41" s="334">
        <v>1334.35</v>
      </c>
      <c r="P41" s="334">
        <v>1445.79</v>
      </c>
      <c r="Q41" s="334">
        <v>1616</v>
      </c>
      <c r="R41" s="334">
        <v>1534</v>
      </c>
      <c r="S41" s="334">
        <v>1343.9</v>
      </c>
      <c r="T41" s="334">
        <v>1150</v>
      </c>
      <c r="U41" s="334">
        <v>1014</v>
      </c>
      <c r="V41" s="334">
        <v>741.66972699999997</v>
      </c>
      <c r="W41" s="334">
        <v>593.75</v>
      </c>
      <c r="X41" s="334"/>
      <c r="Y41" s="335"/>
    </row>
    <row r="42" spans="1:39" ht="27" customHeight="1">
      <c r="A42" s="276">
        <f t="shared" si="1"/>
        <v>32</v>
      </c>
      <c r="B42" s="277" t="s">
        <v>60</v>
      </c>
      <c r="C42" s="277" t="s">
        <v>87</v>
      </c>
      <c r="D42" s="501">
        <v>142.6</v>
      </c>
      <c r="E42" s="502">
        <v>9.157</v>
      </c>
      <c r="F42" s="298">
        <v>139.43</v>
      </c>
      <c r="G42" s="298">
        <v>1.7649999999999999</v>
      </c>
      <c r="H42" s="501">
        <v>139.47</v>
      </c>
      <c r="I42" s="529">
        <v>1.8149999999999999</v>
      </c>
      <c r="J42" s="476" t="s">
        <v>216</v>
      </c>
      <c r="K42" s="480">
        <f t="shared" si="0"/>
        <v>0</v>
      </c>
      <c r="L42" s="268"/>
      <c r="M42" s="329" t="s">
        <v>151</v>
      </c>
      <c r="N42" s="330">
        <f>(SUM(N7:N21)/15)</f>
        <v>1070.362066666667</v>
      </c>
      <c r="O42" s="330">
        <f t="shared" ref="O42:V42" si="4">(SUM(O7:O21)/15)</f>
        <v>1396.3094666666666</v>
      </c>
      <c r="P42" s="330">
        <f t="shared" si="4"/>
        <v>1503.5817999999999</v>
      </c>
      <c r="Q42" s="330">
        <f t="shared" si="4"/>
        <v>1651.9272666666666</v>
      </c>
      <c r="R42" s="330">
        <f t="shared" si="4"/>
        <v>1701.1006666666667</v>
      </c>
      <c r="S42" s="330">
        <f t="shared" si="4"/>
        <v>1488.5166666666667</v>
      </c>
      <c r="T42" s="330">
        <f t="shared" si="4"/>
        <v>1291.3731333333335</v>
      </c>
      <c r="U42" s="330">
        <f t="shared" si="4"/>
        <v>1114.5333333333333</v>
      </c>
      <c r="V42" s="330">
        <f t="shared" si="4"/>
        <v>962.10998300000006</v>
      </c>
      <c r="W42" s="330"/>
      <c r="X42" s="330"/>
      <c r="Y42" s="331"/>
    </row>
    <row r="43" spans="1:39" ht="27" customHeight="1" thickBot="1">
      <c r="A43" s="276">
        <f t="shared" si="1"/>
        <v>33</v>
      </c>
      <c r="B43" s="277" t="s">
        <v>61</v>
      </c>
      <c r="C43" s="277" t="s">
        <v>87</v>
      </c>
      <c r="D43" s="501">
        <v>239.5</v>
      </c>
      <c r="E43" s="502">
        <v>2.6720000000000002</v>
      </c>
      <c r="F43" s="298">
        <v>234.45</v>
      </c>
      <c r="G43" s="318">
        <v>0.44600000000000001</v>
      </c>
      <c r="H43" s="501">
        <v>231.5</v>
      </c>
      <c r="I43" s="529">
        <v>0</v>
      </c>
      <c r="J43" s="476" t="s">
        <v>216</v>
      </c>
      <c r="K43" s="480" t="str">
        <f t="shared" si="0"/>
        <v>Waduk Kosong</v>
      </c>
      <c r="L43" s="268"/>
      <c r="M43" s="326" t="s">
        <v>152</v>
      </c>
      <c r="N43" s="334">
        <v>0</v>
      </c>
      <c r="O43" s="334">
        <v>0</v>
      </c>
      <c r="P43" s="334">
        <v>0</v>
      </c>
      <c r="Q43" s="334">
        <v>0</v>
      </c>
      <c r="R43" s="334">
        <v>0</v>
      </c>
      <c r="S43" s="334">
        <v>0</v>
      </c>
      <c r="T43" s="334">
        <v>0</v>
      </c>
      <c r="U43" s="334">
        <v>0</v>
      </c>
      <c r="V43" s="334">
        <v>0</v>
      </c>
      <c r="W43" s="334">
        <v>0</v>
      </c>
      <c r="X43" s="334">
        <v>0</v>
      </c>
      <c r="Y43" s="335">
        <v>0</v>
      </c>
    </row>
    <row r="44" spans="1:39" ht="27" customHeight="1">
      <c r="A44" s="276">
        <f t="shared" si="1"/>
        <v>34</v>
      </c>
      <c r="B44" s="277" t="s">
        <v>62</v>
      </c>
      <c r="C44" s="277" t="s">
        <v>88</v>
      </c>
      <c r="D44" s="501">
        <v>120.5</v>
      </c>
      <c r="E44" s="502">
        <v>3.677</v>
      </c>
      <c r="F44" s="298">
        <v>118.55</v>
      </c>
      <c r="G44" s="298">
        <v>0.59499999999999997</v>
      </c>
      <c r="H44" s="501">
        <v>119.46</v>
      </c>
      <c r="I44" s="521">
        <v>1.8180000000000001</v>
      </c>
      <c r="J44" s="476" t="s">
        <v>216</v>
      </c>
      <c r="K44" s="480">
        <f>IF(I44=0,"Waduk Kosong",)</f>
        <v>0</v>
      </c>
      <c r="L44" s="268"/>
      <c r="M44" s="327" t="s">
        <v>153</v>
      </c>
      <c r="N44" s="338">
        <f>SUM(N22:N37)/15</f>
        <v>1268.9776666666667</v>
      </c>
      <c r="O44" s="338">
        <f>SUM(O22:O37)/12</f>
        <v>1585.9969166666667</v>
      </c>
      <c r="P44" s="338">
        <f t="shared" ref="P44:U44" si="5">SUM(P22:P37)/15</f>
        <v>1678.4355999999998</v>
      </c>
      <c r="Q44" s="338">
        <f>SUM(Q22:Q37)/14</f>
        <v>1817.7588571428573</v>
      </c>
      <c r="R44" s="338">
        <f t="shared" si="5"/>
        <v>1705.3026666666667</v>
      </c>
      <c r="S44" s="338">
        <f>SUM(S22:S37)/14</f>
        <v>1486.8257142857144</v>
      </c>
      <c r="T44" s="338">
        <f t="shared" si="5"/>
        <v>1273.2435333333333</v>
      </c>
      <c r="U44" s="338">
        <f t="shared" si="5"/>
        <v>1112.9333333333334</v>
      </c>
      <c r="V44" s="330">
        <f>(SUM(V22:V36)/15)</f>
        <v>806.84289980000005</v>
      </c>
      <c r="W44" s="338"/>
      <c r="X44" s="338"/>
      <c r="Y44" s="339"/>
    </row>
    <row r="45" spans="1:39" ht="27" customHeight="1" thickBot="1">
      <c r="A45" s="276">
        <f t="shared" si="1"/>
        <v>35</v>
      </c>
      <c r="B45" s="277" t="s">
        <v>63</v>
      </c>
      <c r="C45" s="277" t="s">
        <v>89</v>
      </c>
      <c r="D45" s="501">
        <v>110.56</v>
      </c>
      <c r="E45" s="502">
        <v>2.75</v>
      </c>
      <c r="F45" s="298">
        <v>107.16</v>
      </c>
      <c r="G45" s="298">
        <v>0.311</v>
      </c>
      <c r="H45" s="501">
        <v>108.73</v>
      </c>
      <c r="I45" s="521">
        <v>0.81899999999999995</v>
      </c>
      <c r="J45" s="476" t="s">
        <v>216</v>
      </c>
      <c r="K45" s="480">
        <f t="shared" si="0"/>
        <v>0</v>
      </c>
      <c r="L45" s="268"/>
      <c r="M45" s="326" t="s">
        <v>152</v>
      </c>
      <c r="N45" s="334">
        <v>0</v>
      </c>
      <c r="O45" s="334">
        <v>0</v>
      </c>
      <c r="P45" s="334">
        <v>0</v>
      </c>
      <c r="Q45" s="334">
        <v>0</v>
      </c>
      <c r="R45" s="334">
        <v>0</v>
      </c>
      <c r="S45" s="334">
        <v>0</v>
      </c>
      <c r="T45" s="334">
        <v>0</v>
      </c>
      <c r="U45" s="334">
        <v>0</v>
      </c>
      <c r="V45" s="334">
        <v>0</v>
      </c>
      <c r="W45" s="334">
        <v>0</v>
      </c>
      <c r="X45" s="334">
        <v>0</v>
      </c>
      <c r="Y45" s="335">
        <v>0</v>
      </c>
    </row>
    <row r="46" spans="1:39" ht="27" customHeight="1">
      <c r="A46" s="276">
        <v>36</v>
      </c>
      <c r="B46" s="277" t="s">
        <v>64</v>
      </c>
      <c r="C46" s="277" t="s">
        <v>90</v>
      </c>
      <c r="D46" s="501">
        <v>72</v>
      </c>
      <c r="E46" s="502">
        <v>38.036000000000001</v>
      </c>
      <c r="F46" s="501">
        <v>50.3</v>
      </c>
      <c r="G46" s="502">
        <v>4.0830000000000002</v>
      </c>
      <c r="H46" s="501">
        <v>53.12</v>
      </c>
      <c r="I46" s="529">
        <v>6.9930000000000003</v>
      </c>
      <c r="J46" s="476" t="s">
        <v>64</v>
      </c>
      <c r="K46" s="480">
        <f t="shared" si="0"/>
        <v>0</v>
      </c>
      <c r="L46" s="268"/>
      <c r="N46" s="280"/>
      <c r="O46" s="280"/>
      <c r="P46" s="280"/>
      <c r="Q46" s="257"/>
      <c r="R46" s="280"/>
      <c r="S46" s="280"/>
      <c r="T46" s="280"/>
      <c r="U46" s="280"/>
      <c r="V46" s="280"/>
      <c r="W46" s="280"/>
      <c r="X46" s="280"/>
      <c r="Y46" s="280"/>
    </row>
    <row r="47" spans="1:39" ht="27" customHeight="1">
      <c r="A47" s="276">
        <f t="shared" si="1"/>
        <v>37</v>
      </c>
      <c r="B47" s="277" t="s">
        <v>65</v>
      </c>
      <c r="C47" s="277" t="s">
        <v>90</v>
      </c>
      <c r="D47" s="501">
        <v>185</v>
      </c>
      <c r="E47" s="502">
        <v>412.66</v>
      </c>
      <c r="F47" s="501">
        <v>161</v>
      </c>
      <c r="G47" s="502">
        <v>167.76599999999999</v>
      </c>
      <c r="H47" s="501">
        <v>167.35</v>
      </c>
      <c r="I47" s="529">
        <v>220.251</v>
      </c>
      <c r="J47" s="476" t="s">
        <v>217</v>
      </c>
      <c r="K47" s="480">
        <f t="shared" si="0"/>
        <v>0</v>
      </c>
      <c r="L47" s="268"/>
    </row>
    <row r="48" spans="1:39" ht="27" customHeight="1" thickBot="1">
      <c r="A48" s="278">
        <v>38</v>
      </c>
      <c r="B48" s="279" t="s">
        <v>66</v>
      </c>
      <c r="C48" s="279" t="s">
        <v>91</v>
      </c>
      <c r="D48" s="505">
        <v>231</v>
      </c>
      <c r="E48" s="506">
        <v>30.48</v>
      </c>
      <c r="F48" s="505">
        <v>229.14</v>
      </c>
      <c r="G48" s="506">
        <v>17.09</v>
      </c>
      <c r="H48" s="505">
        <v>228.75</v>
      </c>
      <c r="I48" s="530">
        <v>14.78</v>
      </c>
      <c r="J48" s="476" t="s">
        <v>218</v>
      </c>
      <c r="K48" s="480">
        <f t="shared" si="0"/>
        <v>0</v>
      </c>
      <c r="L48" s="268"/>
    </row>
    <row r="49" spans="1:13" ht="27" customHeight="1" thickBot="1">
      <c r="A49" s="272"/>
      <c r="B49" s="242" t="s">
        <v>67</v>
      </c>
      <c r="C49" s="242"/>
      <c r="D49" s="507"/>
      <c r="E49" s="508">
        <f>SUM(E11:E48)</f>
        <v>1819.5947530000003</v>
      </c>
      <c r="F49" s="507"/>
      <c r="G49" s="508">
        <f>SUM(G11:G48)</f>
        <v>572.95200000000011</v>
      </c>
      <c r="H49" s="507"/>
      <c r="I49" s="509">
        <f>SUM(I11:I48)</f>
        <v>605.18400000000008</v>
      </c>
      <c r="J49" s="477"/>
      <c r="K49" s="313"/>
      <c r="L49" s="268"/>
    </row>
    <row r="50" spans="1:13" ht="27" customHeight="1" thickBot="1">
      <c r="A50" s="281" t="s">
        <v>68</v>
      </c>
      <c r="B50" s="282" t="s">
        <v>69</v>
      </c>
      <c r="C50" s="282"/>
      <c r="D50" s="283"/>
      <c r="E50" s="284"/>
      <c r="F50" s="255"/>
      <c r="G50" s="256">
        <v>1</v>
      </c>
      <c r="H50" s="285"/>
      <c r="I50" s="286">
        <f>IFERROR(+I49/G49,0)</f>
        <v>1.0562560214468226</v>
      </c>
      <c r="J50" s="478"/>
      <c r="K50" s="306"/>
      <c r="L50" s="268"/>
    </row>
    <row r="51" spans="1:13" ht="27" customHeight="1" thickBot="1">
      <c r="A51" s="287"/>
      <c r="B51" s="288" t="s">
        <v>157</v>
      </c>
      <c r="C51" s="289"/>
      <c r="D51" s="354">
        <f>I11+I13+I14+I17+I26+I47+I48+I46</f>
        <v>591.58799999999997</v>
      </c>
      <c r="E51" s="254">
        <v>1</v>
      </c>
      <c r="F51" s="253" t="s">
        <v>68</v>
      </c>
      <c r="G51" s="254">
        <f>+G49/E49*100%</f>
        <v>0.31487890314882655</v>
      </c>
      <c r="H51" s="290"/>
      <c r="I51" s="291">
        <f>+I49/E49</f>
        <v>0.332592737477519</v>
      </c>
      <c r="J51" s="479"/>
      <c r="K51" s="483"/>
      <c r="L51" s="268"/>
    </row>
    <row r="52" spans="1:13" ht="27" customHeight="1" thickBot="1">
      <c r="A52" s="287"/>
      <c r="B52" s="288" t="s">
        <v>156</v>
      </c>
      <c r="C52" s="289"/>
      <c r="D52" s="355">
        <f>I49-D51</f>
        <v>13.596000000000117</v>
      </c>
      <c r="E52" s="251"/>
      <c r="F52" s="245"/>
      <c r="G52" s="251"/>
      <c r="I52" s="251"/>
      <c r="J52" s="292"/>
      <c r="K52" s="292"/>
      <c r="L52" s="268"/>
    </row>
    <row r="53" spans="1:13" ht="27" customHeight="1" thickBot="1">
      <c r="C53" s="293"/>
      <c r="F53" s="246"/>
      <c r="G53" s="245"/>
      <c r="I53" s="294"/>
      <c r="J53" s="294"/>
      <c r="K53" s="294"/>
      <c r="L53" s="268"/>
    </row>
    <row r="54" spans="1:13" ht="27" customHeight="1" thickBot="1">
      <c r="A54" s="260"/>
      <c r="B54" s="261"/>
      <c r="C54" s="261"/>
      <c r="D54" s="261"/>
      <c r="E54" s="262">
        <f>E101+1</f>
        <v>18</v>
      </c>
      <c r="F54" s="263" t="s">
        <v>222</v>
      </c>
      <c r="G54" s="262">
        <v>2015</v>
      </c>
      <c r="H54" s="261"/>
      <c r="I54" s="261"/>
      <c r="J54" s="264"/>
      <c r="K54" s="474"/>
      <c r="L54" s="268"/>
    </row>
    <row r="55" spans="1:13" ht="27" customHeight="1">
      <c r="A55" s="549" t="s">
        <v>18</v>
      </c>
      <c r="B55" s="552" t="s">
        <v>19</v>
      </c>
      <c r="C55" s="552" t="s">
        <v>76</v>
      </c>
      <c r="D55" s="564" t="s">
        <v>20</v>
      </c>
      <c r="E55" s="565"/>
      <c r="F55" s="564" t="s">
        <v>97</v>
      </c>
      <c r="G55" s="565"/>
      <c r="H55" s="564" t="s">
        <v>22</v>
      </c>
      <c r="I55" s="565"/>
      <c r="J55" s="570" t="s">
        <v>175</v>
      </c>
      <c r="K55" s="239"/>
      <c r="L55" s="251"/>
    </row>
    <row r="56" spans="1:13" ht="27" customHeight="1">
      <c r="A56" s="550"/>
      <c r="B56" s="553"/>
      <c r="C56" s="553"/>
      <c r="D56" s="247" t="s">
        <v>24</v>
      </c>
      <c r="E56" s="247" t="s">
        <v>25</v>
      </c>
      <c r="F56" s="240" t="s">
        <v>24</v>
      </c>
      <c r="G56" s="247" t="s">
        <v>25</v>
      </c>
      <c r="H56" s="240" t="s">
        <v>24</v>
      </c>
      <c r="I56" s="247" t="s">
        <v>25</v>
      </c>
      <c r="J56" s="568"/>
      <c r="K56" s="239"/>
      <c r="L56" s="295"/>
    </row>
    <row r="57" spans="1:13" ht="27" customHeight="1" thickBot="1">
      <c r="A57" s="551"/>
      <c r="B57" s="554"/>
      <c r="C57" s="554"/>
      <c r="D57" s="248" t="s">
        <v>26</v>
      </c>
      <c r="E57" s="248" t="s">
        <v>163</v>
      </c>
      <c r="F57" s="241" t="s">
        <v>26</v>
      </c>
      <c r="G57" s="248" t="s">
        <v>163</v>
      </c>
      <c r="H57" s="241" t="s">
        <v>26</v>
      </c>
      <c r="I57" s="248" t="s">
        <v>163</v>
      </c>
      <c r="J57" s="569"/>
      <c r="K57" s="239"/>
      <c r="L57" s="295"/>
    </row>
    <row r="58" spans="1:13" ht="27" customHeight="1" thickBot="1">
      <c r="A58" s="272">
        <v>1</v>
      </c>
      <c r="B58" s="242">
        <v>2</v>
      </c>
      <c r="C58" s="242">
        <v>3</v>
      </c>
      <c r="D58" s="242">
        <v>4</v>
      </c>
      <c r="E58" s="242">
        <v>5</v>
      </c>
      <c r="F58" s="242">
        <v>6</v>
      </c>
      <c r="G58" s="242">
        <v>7</v>
      </c>
      <c r="H58" s="242">
        <v>8</v>
      </c>
      <c r="I58" s="242">
        <v>9</v>
      </c>
      <c r="J58" s="356">
        <v>10</v>
      </c>
      <c r="K58" s="239"/>
      <c r="L58" s="295"/>
    </row>
    <row r="59" spans="1:13" ht="27" customHeight="1">
      <c r="A59" s="273">
        <v>1</v>
      </c>
      <c r="B59" s="274" t="s">
        <v>28</v>
      </c>
      <c r="C59" s="274" t="s">
        <v>77</v>
      </c>
      <c r="D59" s="316">
        <v>55.77</v>
      </c>
      <c r="E59" s="317">
        <v>31.144597999999998</v>
      </c>
      <c r="F59" s="316">
        <v>48.16</v>
      </c>
      <c r="G59" s="316">
        <v>2.5830000000000002</v>
      </c>
      <c r="H59" s="316">
        <v>47.17</v>
      </c>
      <c r="I59" s="512">
        <v>0.83</v>
      </c>
      <c r="J59" s="296" t="str">
        <f>IF(H59&gt;D59,"Limpas","")</f>
        <v/>
      </c>
      <c r="K59" s="297"/>
      <c r="L59" s="295"/>
    </row>
    <row r="60" spans="1:13" ht="27" customHeight="1">
      <c r="A60" s="276">
        <v>2</v>
      </c>
      <c r="B60" s="277" t="s">
        <v>29</v>
      </c>
      <c r="C60" s="277" t="s">
        <v>77</v>
      </c>
      <c r="D60" s="298">
        <v>339.5</v>
      </c>
      <c r="E60" s="318">
        <v>7.77</v>
      </c>
      <c r="F60" s="298">
        <v>332.94</v>
      </c>
      <c r="G60" s="318">
        <v>2.4649999999999999</v>
      </c>
      <c r="H60" s="298">
        <v>335.63</v>
      </c>
      <c r="I60" s="512">
        <v>4.4420000000000002</v>
      </c>
      <c r="J60" s="296" t="str">
        <f t="shared" ref="J60:J96" si="6">IF(H60&gt;D60,"Limpas","")</f>
        <v/>
      </c>
      <c r="K60" s="297"/>
      <c r="L60" s="295"/>
    </row>
    <row r="61" spans="1:13" ht="27" customHeight="1">
      <c r="A61" s="276">
        <f t="shared" ref="A61:A95" si="7">+A60+1</f>
        <v>3</v>
      </c>
      <c r="B61" s="277" t="s">
        <v>30</v>
      </c>
      <c r="C61" s="277" t="s">
        <v>78</v>
      </c>
      <c r="D61" s="298">
        <v>77.5</v>
      </c>
      <c r="E61" s="318">
        <v>49.020274999999998</v>
      </c>
      <c r="F61" s="298">
        <v>67.099999999999994</v>
      </c>
      <c r="G61" s="318">
        <v>5.6390000000000002</v>
      </c>
      <c r="H61" s="298">
        <v>65.58</v>
      </c>
      <c r="I61" s="511">
        <v>3.2160000000000002</v>
      </c>
      <c r="J61" s="296" t="str">
        <f t="shared" si="6"/>
        <v/>
      </c>
      <c r="K61" s="297"/>
      <c r="L61" s="268"/>
    </row>
    <row r="62" spans="1:13" ht="27" customHeight="1">
      <c r="A62" s="276">
        <f t="shared" si="7"/>
        <v>4</v>
      </c>
      <c r="B62" s="277" t="s">
        <v>31</v>
      </c>
      <c r="C62" s="277" t="s">
        <v>79</v>
      </c>
      <c r="D62" s="298">
        <v>463.3</v>
      </c>
      <c r="E62" s="318">
        <v>49.9</v>
      </c>
      <c r="F62" s="501">
        <v>461.38</v>
      </c>
      <c r="G62" s="502">
        <v>14.96</v>
      </c>
      <c r="H62" s="298">
        <v>461.28</v>
      </c>
      <c r="I62" s="319">
        <v>13.72</v>
      </c>
      <c r="J62" s="296" t="str">
        <f t="shared" si="6"/>
        <v/>
      </c>
      <c r="K62" s="297"/>
      <c r="L62" s="268"/>
    </row>
    <row r="63" spans="1:13" ht="27" customHeight="1">
      <c r="A63" s="276">
        <f t="shared" si="7"/>
        <v>5</v>
      </c>
      <c r="B63" s="277" t="s">
        <v>32</v>
      </c>
      <c r="C63" s="277" t="s">
        <v>80</v>
      </c>
      <c r="D63" s="298">
        <v>207</v>
      </c>
      <c r="E63" s="318">
        <v>9.5030000000000001</v>
      </c>
      <c r="F63" s="298">
        <v>195.47</v>
      </c>
      <c r="G63" s="243">
        <v>1.2669999999999999</v>
      </c>
      <c r="H63" s="298">
        <v>193.34</v>
      </c>
      <c r="I63" s="525">
        <v>0.69499999999999995</v>
      </c>
      <c r="J63" s="296" t="str">
        <f t="shared" si="6"/>
        <v/>
      </c>
      <c r="K63" s="297"/>
      <c r="L63" s="252"/>
      <c r="M63" s="268"/>
    </row>
    <row r="64" spans="1:13" ht="27" customHeight="1">
      <c r="A64" s="276">
        <f t="shared" si="7"/>
        <v>6</v>
      </c>
      <c r="B64" s="277" t="s">
        <v>33</v>
      </c>
      <c r="C64" s="277" t="s">
        <v>80</v>
      </c>
      <c r="D64" s="298">
        <v>320</v>
      </c>
      <c r="E64" s="318">
        <v>5.1509999999999998</v>
      </c>
      <c r="F64" s="298">
        <v>320.5</v>
      </c>
      <c r="G64" s="243">
        <v>0.65400000000000003</v>
      </c>
      <c r="H64" s="298">
        <v>307.07</v>
      </c>
      <c r="I64" s="531">
        <v>0</v>
      </c>
      <c r="J64" s="296" t="str">
        <f t="shared" si="6"/>
        <v/>
      </c>
      <c r="K64" s="297"/>
      <c r="L64" s="252"/>
      <c r="M64" s="268"/>
    </row>
    <row r="65" spans="1:13" ht="27" customHeight="1">
      <c r="A65" s="276">
        <f t="shared" si="7"/>
        <v>7</v>
      </c>
      <c r="B65" s="277" t="s">
        <v>34</v>
      </c>
      <c r="C65" s="277" t="s">
        <v>81</v>
      </c>
      <c r="D65" s="298">
        <v>90</v>
      </c>
      <c r="E65" s="318">
        <v>689.09100000000001</v>
      </c>
      <c r="F65" s="298">
        <v>80.400000000000006</v>
      </c>
      <c r="G65" s="298">
        <v>301.71199999999999</v>
      </c>
      <c r="H65" s="298">
        <v>78.08</v>
      </c>
      <c r="I65" s="525">
        <v>237.89599999999999</v>
      </c>
      <c r="J65" s="296" t="str">
        <f t="shared" si="6"/>
        <v/>
      </c>
      <c r="K65" s="297"/>
      <c r="L65" s="297"/>
      <c r="M65" s="268"/>
    </row>
    <row r="66" spans="1:13" ht="27" customHeight="1">
      <c r="A66" s="276">
        <f t="shared" si="7"/>
        <v>8</v>
      </c>
      <c r="B66" s="277" t="s">
        <v>35</v>
      </c>
      <c r="C66" s="277" t="s">
        <v>82</v>
      </c>
      <c r="D66" s="298">
        <v>120.5</v>
      </c>
      <c r="E66" s="318">
        <v>2.0920000000000001</v>
      </c>
      <c r="F66" s="298">
        <v>114.8</v>
      </c>
      <c r="G66" s="318">
        <v>0.27100000000000002</v>
      </c>
      <c r="H66" s="243">
        <v>110.5</v>
      </c>
      <c r="I66" s="526">
        <v>0</v>
      </c>
      <c r="J66" s="296" t="str">
        <f t="shared" si="6"/>
        <v/>
      </c>
      <c r="K66" s="297"/>
      <c r="L66" s="252"/>
      <c r="M66" s="268"/>
    </row>
    <row r="67" spans="1:13" ht="27" customHeight="1">
      <c r="A67" s="276">
        <f t="shared" si="7"/>
        <v>9</v>
      </c>
      <c r="B67" s="277" t="s">
        <v>36</v>
      </c>
      <c r="C67" s="277" t="s">
        <v>82</v>
      </c>
      <c r="D67" s="298">
        <v>120.8</v>
      </c>
      <c r="E67" s="318">
        <v>2.3530000000000002</v>
      </c>
      <c r="F67" s="298">
        <v>113.61</v>
      </c>
      <c r="G67" s="318">
        <v>0.35699999999999998</v>
      </c>
      <c r="H67" s="243">
        <v>117.33</v>
      </c>
      <c r="I67" s="526">
        <v>0.86799999999999999</v>
      </c>
      <c r="J67" s="296" t="str">
        <f t="shared" si="6"/>
        <v/>
      </c>
      <c r="K67" s="297"/>
      <c r="L67" s="252"/>
      <c r="M67" s="268"/>
    </row>
    <row r="68" spans="1:13" ht="27" customHeight="1">
      <c r="A68" s="276">
        <f t="shared" si="7"/>
        <v>10</v>
      </c>
      <c r="B68" s="277" t="s">
        <v>37</v>
      </c>
      <c r="C68" s="277" t="s">
        <v>83</v>
      </c>
      <c r="D68" s="298">
        <v>46.5</v>
      </c>
      <c r="E68" s="298">
        <v>5.3890000000000002</v>
      </c>
      <c r="F68" s="298">
        <v>43.1</v>
      </c>
      <c r="G68" s="298">
        <v>2.1640000000000001</v>
      </c>
      <c r="H68" s="298">
        <v>40.520000000000003</v>
      </c>
      <c r="I68" s="525">
        <v>0.93300000000000005</v>
      </c>
      <c r="J68" s="296" t="str">
        <f t="shared" si="6"/>
        <v/>
      </c>
      <c r="K68" s="297"/>
      <c r="L68" s="252"/>
      <c r="M68" s="268"/>
    </row>
    <row r="69" spans="1:13" ht="27" customHeight="1">
      <c r="A69" s="276">
        <f t="shared" si="7"/>
        <v>11</v>
      </c>
      <c r="B69" s="277" t="s">
        <v>39</v>
      </c>
      <c r="C69" s="277" t="s">
        <v>83</v>
      </c>
      <c r="D69" s="298">
        <v>51.5</v>
      </c>
      <c r="E69" s="318">
        <v>2.4159999999999999</v>
      </c>
      <c r="F69" s="298">
        <v>46.88</v>
      </c>
      <c r="G69" s="298">
        <v>0.91100000000000003</v>
      </c>
      <c r="H69" s="298">
        <v>46.7</v>
      </c>
      <c r="I69" s="525">
        <v>0.86799999999999999</v>
      </c>
      <c r="J69" s="296" t="str">
        <f t="shared" si="6"/>
        <v/>
      </c>
      <c r="K69" s="297"/>
      <c r="L69" s="252"/>
      <c r="M69" s="268"/>
    </row>
    <row r="70" spans="1:13" ht="27" customHeight="1">
      <c r="A70" s="276">
        <f t="shared" si="7"/>
        <v>12</v>
      </c>
      <c r="B70" s="277" t="s">
        <v>40</v>
      </c>
      <c r="C70" s="277" t="s">
        <v>81</v>
      </c>
      <c r="D70" s="298">
        <v>81</v>
      </c>
      <c r="E70" s="318">
        <v>1.093</v>
      </c>
      <c r="F70" s="298">
        <v>74.150000000000006</v>
      </c>
      <c r="G70" s="318">
        <v>0.26400000000000001</v>
      </c>
      <c r="H70" s="298">
        <v>73.260000000000005</v>
      </c>
      <c r="I70" s="525">
        <v>0.128</v>
      </c>
      <c r="J70" s="296" t="str">
        <f t="shared" si="6"/>
        <v/>
      </c>
      <c r="K70" s="297"/>
      <c r="L70" s="252"/>
      <c r="M70" s="268"/>
    </row>
    <row r="71" spans="1:13" ht="27" customHeight="1">
      <c r="A71" s="276">
        <f t="shared" si="7"/>
        <v>13</v>
      </c>
      <c r="B71" s="277" t="s">
        <v>41</v>
      </c>
      <c r="C71" s="277" t="s">
        <v>81</v>
      </c>
      <c r="D71" s="298">
        <v>82.8</v>
      </c>
      <c r="E71" s="318">
        <v>0.42899999999999999</v>
      </c>
      <c r="F71" s="298">
        <v>80.290000000000006</v>
      </c>
      <c r="G71" s="318">
        <v>0.10100000000000001</v>
      </c>
      <c r="H71" s="298">
        <v>75.8</v>
      </c>
      <c r="I71" s="525">
        <v>0</v>
      </c>
      <c r="J71" s="296" t="str">
        <f t="shared" si="6"/>
        <v/>
      </c>
      <c r="K71" s="297"/>
      <c r="L71" s="252"/>
      <c r="M71" s="268"/>
    </row>
    <row r="72" spans="1:13" ht="27" customHeight="1">
      <c r="A72" s="276">
        <f t="shared" si="7"/>
        <v>14</v>
      </c>
      <c r="B72" s="277" t="s">
        <v>42</v>
      </c>
      <c r="C72" s="277" t="s">
        <v>81</v>
      </c>
      <c r="D72" s="298">
        <v>69.95</v>
      </c>
      <c r="E72" s="318">
        <v>0.25</v>
      </c>
      <c r="F72" s="298">
        <v>68.150000000000006</v>
      </c>
      <c r="G72" s="298">
        <v>6.0999999999999999E-2</v>
      </c>
      <c r="H72" s="298">
        <v>65.650000000000006</v>
      </c>
      <c r="I72" s="525">
        <v>0</v>
      </c>
      <c r="J72" s="296" t="str">
        <f t="shared" si="6"/>
        <v/>
      </c>
      <c r="K72" s="297"/>
      <c r="L72" s="252"/>
      <c r="M72" s="268"/>
    </row>
    <row r="73" spans="1:13" ht="27" customHeight="1">
      <c r="A73" s="276">
        <f t="shared" si="7"/>
        <v>15</v>
      </c>
      <c r="B73" s="277" t="s">
        <v>43</v>
      </c>
      <c r="C73" s="277" t="s">
        <v>81</v>
      </c>
      <c r="D73" s="298">
        <v>48.2</v>
      </c>
      <c r="E73" s="318">
        <v>0.32</v>
      </c>
      <c r="F73" s="298">
        <v>44.56</v>
      </c>
      <c r="G73" s="318">
        <v>1.9E-2</v>
      </c>
      <c r="H73" s="298">
        <v>43</v>
      </c>
      <c r="I73" s="525">
        <v>0</v>
      </c>
      <c r="J73" s="296" t="str">
        <f t="shared" si="6"/>
        <v/>
      </c>
      <c r="K73" s="297"/>
      <c r="L73" s="252"/>
      <c r="M73" s="268"/>
    </row>
    <row r="74" spans="1:13" ht="27" customHeight="1">
      <c r="A74" s="276">
        <f t="shared" si="7"/>
        <v>16</v>
      </c>
      <c r="B74" s="277" t="s">
        <v>84</v>
      </c>
      <c r="C74" s="277" t="s">
        <v>44</v>
      </c>
      <c r="D74" s="298">
        <v>136</v>
      </c>
      <c r="E74" s="318">
        <v>440</v>
      </c>
      <c r="F74" s="298">
        <v>127.37</v>
      </c>
      <c r="G74" s="298">
        <v>66.305999999999997</v>
      </c>
      <c r="H74" s="298">
        <v>128.11000000000001</v>
      </c>
      <c r="I74" s="525">
        <v>81.400000000000006</v>
      </c>
      <c r="J74" s="296" t="str">
        <f t="shared" si="6"/>
        <v/>
      </c>
      <c r="K74" s="297"/>
      <c r="L74" s="252"/>
      <c r="M74" s="268"/>
    </row>
    <row r="75" spans="1:13" ht="27" customHeight="1">
      <c r="A75" s="276">
        <f t="shared" si="7"/>
        <v>17</v>
      </c>
      <c r="B75" s="277" t="s">
        <v>45</v>
      </c>
      <c r="C75" s="277" t="s">
        <v>44</v>
      </c>
      <c r="D75" s="298">
        <v>113.5</v>
      </c>
      <c r="E75" s="318">
        <v>3.742</v>
      </c>
      <c r="F75" s="298">
        <v>103.18</v>
      </c>
      <c r="G75" s="298">
        <v>0.314</v>
      </c>
      <c r="H75" s="243">
        <v>104.68</v>
      </c>
      <c r="I75" s="525">
        <v>0.59899999999999998</v>
      </c>
      <c r="J75" s="296" t="str">
        <f t="shared" si="6"/>
        <v/>
      </c>
      <c r="K75" s="297"/>
      <c r="L75" s="252"/>
      <c r="M75" s="268"/>
    </row>
    <row r="76" spans="1:13" ht="27" customHeight="1">
      <c r="A76" s="276">
        <f t="shared" si="7"/>
        <v>18</v>
      </c>
      <c r="B76" s="277" t="s">
        <v>46</v>
      </c>
      <c r="C76" s="277" t="s">
        <v>44</v>
      </c>
      <c r="D76" s="298">
        <v>225.4</v>
      </c>
      <c r="E76" s="298">
        <v>1.2</v>
      </c>
      <c r="F76" s="298">
        <v>222.74</v>
      </c>
      <c r="G76" s="298">
        <v>3.4000000000000002E-2</v>
      </c>
      <c r="H76" s="298">
        <v>220.5</v>
      </c>
      <c r="I76" s="525">
        <v>0</v>
      </c>
      <c r="J76" s="296" t="str">
        <f t="shared" si="6"/>
        <v/>
      </c>
      <c r="K76" s="297"/>
      <c r="L76" s="252"/>
      <c r="M76" s="268"/>
    </row>
    <row r="77" spans="1:13" ht="27" customHeight="1">
      <c r="A77" s="276">
        <f t="shared" si="7"/>
        <v>19</v>
      </c>
      <c r="B77" s="277" t="s">
        <v>47</v>
      </c>
      <c r="C77" s="277" t="s">
        <v>44</v>
      </c>
      <c r="D77" s="298">
        <v>224</v>
      </c>
      <c r="E77" s="318">
        <v>0.6</v>
      </c>
      <c r="F77" s="298">
        <v>215.98</v>
      </c>
      <c r="G77" s="298">
        <v>0.105</v>
      </c>
      <c r="H77" s="243">
        <v>215.09</v>
      </c>
      <c r="I77" s="526">
        <v>4.2999999999999997E-2</v>
      </c>
      <c r="J77" s="296" t="str">
        <f t="shared" si="6"/>
        <v/>
      </c>
      <c r="K77" s="297"/>
      <c r="L77" s="252"/>
      <c r="M77" s="268"/>
    </row>
    <row r="78" spans="1:13" ht="27" customHeight="1">
      <c r="A78" s="276">
        <f t="shared" si="7"/>
        <v>20</v>
      </c>
      <c r="B78" s="277" t="s">
        <v>48</v>
      </c>
      <c r="C78" s="277" t="s">
        <v>44</v>
      </c>
      <c r="D78" s="298">
        <v>196</v>
      </c>
      <c r="E78" s="318">
        <v>1.5820000000000001</v>
      </c>
      <c r="F78" s="298">
        <v>187.9</v>
      </c>
      <c r="G78" s="298">
        <v>0.28899999999999998</v>
      </c>
      <c r="H78" s="243">
        <v>189.92</v>
      </c>
      <c r="I78" s="525">
        <v>0.51100000000000001</v>
      </c>
      <c r="J78" s="296" t="str">
        <f t="shared" si="6"/>
        <v/>
      </c>
      <c r="K78" s="297"/>
      <c r="L78" s="252"/>
      <c r="M78" s="268"/>
    </row>
    <row r="79" spans="1:13" ht="27" customHeight="1">
      <c r="A79" s="276">
        <f t="shared" si="7"/>
        <v>21</v>
      </c>
      <c r="B79" s="277" t="s">
        <v>49</v>
      </c>
      <c r="C79" s="277" t="s">
        <v>44</v>
      </c>
      <c r="D79" s="298">
        <v>174</v>
      </c>
      <c r="E79" s="318">
        <v>0.47899999999999998</v>
      </c>
      <c r="F79" s="298">
        <v>172.4</v>
      </c>
      <c r="G79" s="298">
        <v>0.05</v>
      </c>
      <c r="H79" s="243">
        <v>171.5</v>
      </c>
      <c r="I79" s="525">
        <v>0</v>
      </c>
      <c r="J79" s="296" t="str">
        <f t="shared" si="6"/>
        <v/>
      </c>
      <c r="K79" s="297"/>
      <c r="L79" s="268"/>
    </row>
    <row r="80" spans="1:13" ht="27" customHeight="1">
      <c r="A80" s="273">
        <f t="shared" si="7"/>
        <v>22</v>
      </c>
      <c r="B80" s="274" t="s">
        <v>50</v>
      </c>
      <c r="C80" s="274" t="s">
        <v>44</v>
      </c>
      <c r="D80" s="316">
        <v>229.1</v>
      </c>
      <c r="E80" s="317">
        <v>0.81299999999999994</v>
      </c>
      <c r="F80" s="316">
        <v>222.34</v>
      </c>
      <c r="G80" s="316">
        <v>0.245</v>
      </c>
      <c r="H80" s="299">
        <v>216</v>
      </c>
      <c r="I80" s="527">
        <v>0</v>
      </c>
      <c r="J80" s="296" t="str">
        <f t="shared" si="6"/>
        <v/>
      </c>
      <c r="K80" s="297"/>
      <c r="L80" s="268"/>
    </row>
    <row r="81" spans="1:12" ht="27" customHeight="1">
      <c r="A81" s="276">
        <f t="shared" si="7"/>
        <v>23</v>
      </c>
      <c r="B81" s="277" t="s">
        <v>51</v>
      </c>
      <c r="C81" s="277" t="s">
        <v>44</v>
      </c>
      <c r="D81" s="298">
        <v>249</v>
      </c>
      <c r="E81" s="318">
        <v>2.1240000000000001</v>
      </c>
      <c r="F81" s="298">
        <v>238.82</v>
      </c>
      <c r="G81" s="298">
        <v>0.13300000000000001</v>
      </c>
      <c r="H81" s="243">
        <v>236.5</v>
      </c>
      <c r="I81" s="526">
        <v>0</v>
      </c>
      <c r="J81" s="296" t="str">
        <f t="shared" si="6"/>
        <v/>
      </c>
      <c r="K81" s="297"/>
      <c r="L81" s="268"/>
    </row>
    <row r="82" spans="1:12" ht="27" customHeight="1">
      <c r="A82" s="276">
        <f t="shared" si="7"/>
        <v>24</v>
      </c>
      <c r="B82" s="277" t="s">
        <v>52</v>
      </c>
      <c r="C82" s="277" t="s">
        <v>85</v>
      </c>
      <c r="D82" s="298">
        <v>164.75</v>
      </c>
      <c r="E82" s="298">
        <v>5</v>
      </c>
      <c r="F82" s="298">
        <v>153.94999999999999</v>
      </c>
      <c r="G82" s="298">
        <v>0.40400000000000003</v>
      </c>
      <c r="H82" s="298">
        <v>151.65</v>
      </c>
      <c r="I82" s="526">
        <v>8.1000000000000003E-2</v>
      </c>
      <c r="J82" s="296" t="str">
        <f t="shared" si="6"/>
        <v/>
      </c>
      <c r="K82" s="297"/>
      <c r="L82" s="268"/>
    </row>
    <row r="83" spans="1:12" ht="27" customHeight="1">
      <c r="A83" s="276">
        <f t="shared" si="7"/>
        <v>25</v>
      </c>
      <c r="B83" s="277" t="s">
        <v>53</v>
      </c>
      <c r="C83" s="277" t="s">
        <v>85</v>
      </c>
      <c r="D83" s="298">
        <v>179.1</v>
      </c>
      <c r="E83" s="318">
        <v>4.2</v>
      </c>
      <c r="F83" s="243">
        <v>168.04</v>
      </c>
      <c r="G83" s="243">
        <v>0.33</v>
      </c>
      <c r="H83" s="298">
        <v>166.5</v>
      </c>
      <c r="I83" s="525">
        <v>0.12</v>
      </c>
      <c r="J83" s="296" t="str">
        <f t="shared" si="6"/>
        <v/>
      </c>
      <c r="K83" s="297"/>
      <c r="L83" s="268"/>
    </row>
    <row r="84" spans="1:12" ht="27" customHeight="1">
      <c r="A84" s="276">
        <f t="shared" si="7"/>
        <v>26</v>
      </c>
      <c r="B84" s="277" t="s">
        <v>54</v>
      </c>
      <c r="C84" s="277" t="s">
        <v>86</v>
      </c>
      <c r="D84" s="298">
        <v>325.56</v>
      </c>
      <c r="E84" s="318">
        <v>0.70099999999999996</v>
      </c>
      <c r="F84" s="243">
        <v>315.29000000000002</v>
      </c>
      <c r="G84" s="243">
        <v>8.5999999999999993E-2</v>
      </c>
      <c r="H84" s="243">
        <v>311.06</v>
      </c>
      <c r="I84" s="526">
        <v>0</v>
      </c>
      <c r="J84" s="296" t="str">
        <f t="shared" si="6"/>
        <v/>
      </c>
      <c r="K84" s="297"/>
      <c r="L84" s="268"/>
    </row>
    <row r="85" spans="1:12" ht="27" customHeight="1">
      <c r="A85" s="276">
        <f t="shared" si="7"/>
        <v>27</v>
      </c>
      <c r="B85" s="277" t="s">
        <v>55</v>
      </c>
      <c r="C85" s="277" t="s">
        <v>86</v>
      </c>
      <c r="D85" s="298">
        <v>129.19999999999999</v>
      </c>
      <c r="E85" s="318">
        <v>0.5</v>
      </c>
      <c r="F85" s="298">
        <v>123.4</v>
      </c>
      <c r="G85" s="298">
        <v>0.02</v>
      </c>
      <c r="H85" s="243">
        <v>122.2</v>
      </c>
      <c r="I85" s="525">
        <v>0</v>
      </c>
      <c r="J85" s="296" t="str">
        <f t="shared" si="6"/>
        <v/>
      </c>
      <c r="K85" s="297"/>
      <c r="L85" s="268"/>
    </row>
    <row r="86" spans="1:12" ht="27" customHeight="1">
      <c r="A86" s="276">
        <f t="shared" si="7"/>
        <v>28</v>
      </c>
      <c r="B86" s="277" t="s">
        <v>56</v>
      </c>
      <c r="C86" s="277" t="s">
        <v>86</v>
      </c>
      <c r="D86" s="298">
        <v>282.77999999999997</v>
      </c>
      <c r="E86" s="318">
        <v>0.51300000000000001</v>
      </c>
      <c r="F86" s="298">
        <v>277.25</v>
      </c>
      <c r="G86" s="298">
        <v>5.1999999999999998E-2</v>
      </c>
      <c r="H86" s="298">
        <v>275.77999999999997</v>
      </c>
      <c r="I86" s="525">
        <v>0</v>
      </c>
      <c r="J86" s="296" t="str">
        <f t="shared" si="6"/>
        <v/>
      </c>
      <c r="K86" s="297"/>
      <c r="L86" s="268"/>
    </row>
    <row r="87" spans="1:12" ht="27" customHeight="1">
      <c r="A87" s="276">
        <f t="shared" si="7"/>
        <v>29</v>
      </c>
      <c r="B87" s="277" t="s">
        <v>57</v>
      </c>
      <c r="C87" s="277" t="s">
        <v>86</v>
      </c>
      <c r="D87" s="298">
        <v>99</v>
      </c>
      <c r="E87" s="318">
        <v>2.6110000000000002</v>
      </c>
      <c r="F87" s="298">
        <v>90.72</v>
      </c>
      <c r="G87" s="298">
        <v>0.114</v>
      </c>
      <c r="H87" s="243">
        <v>90</v>
      </c>
      <c r="I87" s="526">
        <v>0</v>
      </c>
      <c r="J87" s="296" t="str">
        <f t="shared" si="6"/>
        <v/>
      </c>
      <c r="K87" s="297"/>
      <c r="L87" s="268"/>
    </row>
    <row r="88" spans="1:12" ht="27" customHeight="1">
      <c r="A88" s="276">
        <f t="shared" si="7"/>
        <v>30</v>
      </c>
      <c r="B88" s="277" t="s">
        <v>58</v>
      </c>
      <c r="C88" s="277" t="s">
        <v>86</v>
      </c>
      <c r="D88" s="298">
        <v>189.7</v>
      </c>
      <c r="E88" s="298">
        <v>7.9000000000000001E-2</v>
      </c>
      <c r="F88" s="298">
        <v>187.6</v>
      </c>
      <c r="G88" s="298">
        <v>1.6E-2</v>
      </c>
      <c r="H88" s="243">
        <v>186.99</v>
      </c>
      <c r="I88" s="526">
        <v>0</v>
      </c>
      <c r="J88" s="296" t="str">
        <f t="shared" si="6"/>
        <v/>
      </c>
      <c r="K88" s="297"/>
      <c r="L88" s="268"/>
    </row>
    <row r="89" spans="1:12" ht="27" customHeight="1">
      <c r="A89" s="276">
        <f t="shared" si="7"/>
        <v>31</v>
      </c>
      <c r="B89" s="277" t="s">
        <v>59</v>
      </c>
      <c r="C89" s="277" t="s">
        <v>86</v>
      </c>
      <c r="D89" s="298">
        <v>171.19</v>
      </c>
      <c r="E89" s="318">
        <v>9.6879999999999994E-2</v>
      </c>
      <c r="F89" s="298">
        <v>168.14</v>
      </c>
      <c r="G89" s="318">
        <v>2.3E-2</v>
      </c>
      <c r="H89" s="243">
        <v>167.19</v>
      </c>
      <c r="I89" s="526">
        <v>0</v>
      </c>
      <c r="J89" s="296" t="str">
        <f t="shared" si="6"/>
        <v/>
      </c>
      <c r="K89" s="297"/>
      <c r="L89" s="268"/>
    </row>
    <row r="90" spans="1:12" ht="27" customHeight="1">
      <c r="A90" s="276">
        <f t="shared" si="7"/>
        <v>32</v>
      </c>
      <c r="B90" s="277" t="s">
        <v>60</v>
      </c>
      <c r="C90" s="277" t="s">
        <v>87</v>
      </c>
      <c r="D90" s="298">
        <v>142.6</v>
      </c>
      <c r="E90" s="318">
        <v>9.157</v>
      </c>
      <c r="F90" s="298">
        <v>139.43</v>
      </c>
      <c r="G90" s="298">
        <v>1.7649999999999999</v>
      </c>
      <c r="H90" s="298">
        <v>139.49</v>
      </c>
      <c r="I90" s="523">
        <v>1.849</v>
      </c>
      <c r="J90" s="296" t="str">
        <f t="shared" si="6"/>
        <v/>
      </c>
      <c r="K90" s="297"/>
      <c r="L90" s="268"/>
    </row>
    <row r="91" spans="1:12" ht="27" customHeight="1">
      <c r="A91" s="276">
        <f t="shared" si="7"/>
        <v>33</v>
      </c>
      <c r="B91" s="277" t="s">
        <v>61</v>
      </c>
      <c r="C91" s="277" t="s">
        <v>87</v>
      </c>
      <c r="D91" s="298">
        <v>239.5</v>
      </c>
      <c r="E91" s="318">
        <v>2.6720000000000002</v>
      </c>
      <c r="F91" s="298">
        <v>234.05</v>
      </c>
      <c r="G91" s="318">
        <v>0.33400000000000002</v>
      </c>
      <c r="H91" s="298">
        <v>231.5</v>
      </c>
      <c r="I91" s="523">
        <v>0</v>
      </c>
      <c r="J91" s="296" t="str">
        <f t="shared" si="6"/>
        <v/>
      </c>
      <c r="K91" s="297"/>
      <c r="L91" s="268"/>
    </row>
    <row r="92" spans="1:12" ht="27" customHeight="1">
      <c r="A92" s="276">
        <f t="shared" si="7"/>
        <v>34</v>
      </c>
      <c r="B92" s="277" t="s">
        <v>62</v>
      </c>
      <c r="C92" s="277" t="s">
        <v>88</v>
      </c>
      <c r="D92" s="298">
        <v>120.5</v>
      </c>
      <c r="E92" s="318">
        <v>3.677</v>
      </c>
      <c r="F92" s="298">
        <v>118.38</v>
      </c>
      <c r="G92" s="298">
        <v>0.42299999999999999</v>
      </c>
      <c r="H92" s="298">
        <v>119.46</v>
      </c>
      <c r="I92" s="525">
        <v>1.8180000000000001</v>
      </c>
      <c r="J92" s="296" t="str">
        <f t="shared" si="6"/>
        <v/>
      </c>
      <c r="K92" s="297"/>
      <c r="L92" s="268"/>
    </row>
    <row r="93" spans="1:12" ht="27" customHeight="1">
      <c r="A93" s="276">
        <f t="shared" si="7"/>
        <v>35</v>
      </c>
      <c r="B93" s="277" t="s">
        <v>63</v>
      </c>
      <c r="C93" s="277" t="s">
        <v>89</v>
      </c>
      <c r="D93" s="298">
        <v>110.56</v>
      </c>
      <c r="E93" s="318">
        <v>2.75</v>
      </c>
      <c r="F93" s="298">
        <v>107.37</v>
      </c>
      <c r="G93" s="298">
        <v>0.35799999999999998</v>
      </c>
      <c r="H93" s="298">
        <v>108.75</v>
      </c>
      <c r="I93" s="525">
        <v>0.82799999999999996</v>
      </c>
      <c r="J93" s="296" t="str">
        <f t="shared" si="6"/>
        <v/>
      </c>
      <c r="K93" s="297"/>
      <c r="L93" s="268"/>
    </row>
    <row r="94" spans="1:12" ht="27" customHeight="1">
      <c r="A94" s="276">
        <f t="shared" si="7"/>
        <v>36</v>
      </c>
      <c r="B94" s="277" t="s">
        <v>64</v>
      </c>
      <c r="C94" s="277" t="s">
        <v>90</v>
      </c>
      <c r="D94" s="298">
        <v>72</v>
      </c>
      <c r="E94" s="318">
        <v>38.036000000000001</v>
      </c>
      <c r="F94" s="298">
        <v>50.3</v>
      </c>
      <c r="G94" s="318">
        <v>4.0830000000000002</v>
      </c>
      <c r="H94" s="298">
        <v>53.13</v>
      </c>
      <c r="I94" s="511">
        <v>7.0030000000000001</v>
      </c>
      <c r="J94" s="296" t="str">
        <f t="shared" si="6"/>
        <v/>
      </c>
      <c r="K94" s="297"/>
      <c r="L94" s="268"/>
    </row>
    <row r="95" spans="1:12" ht="27" customHeight="1">
      <c r="A95" s="276">
        <f t="shared" si="7"/>
        <v>37</v>
      </c>
      <c r="B95" s="277" t="s">
        <v>65</v>
      </c>
      <c r="C95" s="277" t="s">
        <v>90</v>
      </c>
      <c r="D95" s="298">
        <v>185</v>
      </c>
      <c r="E95" s="318">
        <v>412.66</v>
      </c>
      <c r="F95" s="298">
        <v>161</v>
      </c>
      <c r="G95" s="318">
        <v>167.76599999999999</v>
      </c>
      <c r="H95" s="298">
        <v>167.45</v>
      </c>
      <c r="I95" s="511">
        <v>221.12200000000001</v>
      </c>
      <c r="J95" s="296" t="str">
        <f t="shared" si="6"/>
        <v/>
      </c>
      <c r="K95" s="297"/>
      <c r="L95" s="268"/>
    </row>
    <row r="96" spans="1:12" ht="27" customHeight="1" thickBot="1">
      <c r="A96" s="278">
        <v>38</v>
      </c>
      <c r="B96" s="279" t="s">
        <v>66</v>
      </c>
      <c r="C96" s="279" t="s">
        <v>91</v>
      </c>
      <c r="D96" s="320">
        <v>231</v>
      </c>
      <c r="E96" s="321">
        <v>30.48</v>
      </c>
      <c r="F96" s="320">
        <v>229.14</v>
      </c>
      <c r="G96" s="321">
        <v>17.09</v>
      </c>
      <c r="H96" s="320">
        <v>228.75</v>
      </c>
      <c r="I96" s="524">
        <v>14.78</v>
      </c>
      <c r="J96" s="296" t="str">
        <f t="shared" si="6"/>
        <v/>
      </c>
      <c r="K96" s="297"/>
      <c r="L96" s="268"/>
    </row>
    <row r="97" spans="1:12" ht="27" customHeight="1" thickBot="1">
      <c r="A97" s="272"/>
      <c r="B97" s="242" t="s">
        <v>67</v>
      </c>
      <c r="C97" s="242"/>
      <c r="D97" s="322"/>
      <c r="E97" s="323">
        <f>SUM(E59:E96)</f>
        <v>1819.5947530000003</v>
      </c>
      <c r="F97" s="322"/>
      <c r="G97" s="323">
        <f>SUM(G59:G96)</f>
        <v>593.76800000000003</v>
      </c>
      <c r="H97" s="322"/>
      <c r="I97" s="323">
        <f>SUM(I59:I96)</f>
        <v>593.75</v>
      </c>
      <c r="J97" s="357"/>
      <c r="K97" s="252"/>
      <c r="L97" s="268"/>
    </row>
    <row r="98" spans="1:12" ht="27" customHeight="1" thickBot="1">
      <c r="A98" s="300" t="s">
        <v>68</v>
      </c>
      <c r="B98" s="255" t="s">
        <v>69</v>
      </c>
      <c r="C98" s="255"/>
      <c r="D98" s="285"/>
      <c r="E98" s="284"/>
      <c r="F98" s="255"/>
      <c r="G98" s="256">
        <v>1</v>
      </c>
      <c r="H98" s="285"/>
      <c r="I98" s="301">
        <f>IFERROR(+I97/G97,0)</f>
        <v>0.99996968512954554</v>
      </c>
      <c r="J98" s="302"/>
      <c r="K98" s="292"/>
      <c r="L98" s="268"/>
    </row>
    <row r="99" spans="1:12" ht="27" customHeight="1" thickBot="1">
      <c r="A99" s="303"/>
      <c r="B99" s="304"/>
      <c r="C99" s="290"/>
      <c r="D99" s="290"/>
      <c r="E99" s="254">
        <v>1</v>
      </c>
      <c r="F99" s="253" t="s">
        <v>68</v>
      </c>
      <c r="G99" s="254">
        <f>+G97/E97*100%</f>
        <v>0.32631881303298083</v>
      </c>
      <c r="H99" s="290"/>
      <c r="I99" s="305">
        <f>+I97/E97</f>
        <v>0.32630892072043688</v>
      </c>
      <c r="J99" s="306"/>
      <c r="K99" s="292"/>
      <c r="L99" s="268"/>
    </row>
    <row r="100" spans="1:12" ht="27" customHeight="1" thickBot="1">
      <c r="A100" s="307"/>
      <c r="B100" s="238"/>
      <c r="C100" s="238"/>
      <c r="D100" s="238"/>
      <c r="E100" s="238"/>
      <c r="F100" s="238"/>
      <c r="G100" s="238"/>
      <c r="H100" s="238"/>
      <c r="I100" s="238"/>
      <c r="J100" s="308"/>
      <c r="K100" s="308"/>
      <c r="L100" s="268"/>
    </row>
    <row r="101" spans="1:12" ht="27" customHeight="1" thickBot="1">
      <c r="A101" s="260"/>
      <c r="B101" s="261"/>
      <c r="C101" s="261"/>
      <c r="D101" s="261"/>
      <c r="E101" s="262">
        <f>E148+1</f>
        <v>17</v>
      </c>
      <c r="F101" s="263" t="s">
        <v>222</v>
      </c>
      <c r="G101" s="262">
        <v>2015</v>
      </c>
      <c r="H101" s="261"/>
      <c r="I101" s="261"/>
      <c r="J101" s="264"/>
      <c r="K101" s="474"/>
      <c r="L101" s="268"/>
    </row>
    <row r="102" spans="1:12" ht="27" customHeight="1">
      <c r="A102" s="549" t="s">
        <v>18</v>
      </c>
      <c r="B102" s="552" t="s">
        <v>19</v>
      </c>
      <c r="C102" s="552" t="s">
        <v>76</v>
      </c>
      <c r="D102" s="564" t="s">
        <v>20</v>
      </c>
      <c r="E102" s="565"/>
      <c r="F102" s="564" t="s">
        <v>97</v>
      </c>
      <c r="G102" s="565"/>
      <c r="H102" s="564" t="s">
        <v>22</v>
      </c>
      <c r="I102" s="565"/>
      <c r="J102" s="570" t="s">
        <v>175</v>
      </c>
      <c r="K102" s="239"/>
      <c r="L102" s="268"/>
    </row>
    <row r="103" spans="1:12" ht="27" customHeight="1">
      <c r="A103" s="550"/>
      <c r="B103" s="553"/>
      <c r="C103" s="553"/>
      <c r="D103" s="247" t="s">
        <v>24</v>
      </c>
      <c r="E103" s="247" t="s">
        <v>25</v>
      </c>
      <c r="F103" s="240" t="s">
        <v>24</v>
      </c>
      <c r="G103" s="247" t="s">
        <v>25</v>
      </c>
      <c r="H103" s="240" t="s">
        <v>24</v>
      </c>
      <c r="I103" s="247" t="s">
        <v>25</v>
      </c>
      <c r="J103" s="568"/>
      <c r="K103" s="239"/>
      <c r="L103" s="268"/>
    </row>
    <row r="104" spans="1:12" ht="27" customHeight="1" thickBot="1">
      <c r="A104" s="551"/>
      <c r="B104" s="554"/>
      <c r="C104" s="554"/>
      <c r="D104" s="248" t="s">
        <v>26</v>
      </c>
      <c r="E104" s="248" t="s">
        <v>163</v>
      </c>
      <c r="F104" s="241" t="s">
        <v>26</v>
      </c>
      <c r="G104" s="248" t="s">
        <v>163</v>
      </c>
      <c r="H104" s="241" t="s">
        <v>26</v>
      </c>
      <c r="I104" s="248" t="s">
        <v>163</v>
      </c>
      <c r="J104" s="569"/>
      <c r="K104" s="239"/>
      <c r="L104" s="309"/>
    </row>
    <row r="105" spans="1:12" ht="27" customHeight="1" thickBot="1">
      <c r="A105" s="272">
        <v>1</v>
      </c>
      <c r="B105" s="242">
        <v>2</v>
      </c>
      <c r="C105" s="242">
        <v>3</v>
      </c>
      <c r="D105" s="242">
        <v>4</v>
      </c>
      <c r="E105" s="242">
        <v>5</v>
      </c>
      <c r="F105" s="242">
        <v>6</v>
      </c>
      <c r="G105" s="242">
        <v>7</v>
      </c>
      <c r="H105" s="242">
        <v>8</v>
      </c>
      <c r="I105" s="242">
        <v>9</v>
      </c>
      <c r="J105" s="356">
        <v>10</v>
      </c>
      <c r="K105" s="239"/>
      <c r="L105" s="310"/>
    </row>
    <row r="106" spans="1:12" ht="27" customHeight="1">
      <c r="A106" s="273">
        <v>1</v>
      </c>
      <c r="B106" s="274" t="s">
        <v>28</v>
      </c>
      <c r="C106" s="274" t="s">
        <v>77</v>
      </c>
      <c r="D106" s="316">
        <v>55.77</v>
      </c>
      <c r="E106" s="317">
        <v>31.144597999999998</v>
      </c>
      <c r="F106" s="316">
        <v>48.16</v>
      </c>
      <c r="G106" s="316">
        <v>2.5830000000000002</v>
      </c>
      <c r="H106" s="316">
        <v>47.19</v>
      </c>
      <c r="I106" s="512">
        <v>0.86399999999999999</v>
      </c>
      <c r="J106" s="296" t="str">
        <f>IF(H106&gt;D106,"Limpas","")</f>
        <v/>
      </c>
      <c r="K106" s="297"/>
      <c r="L106" s="295"/>
    </row>
    <row r="107" spans="1:12" ht="27" customHeight="1">
      <c r="A107" s="276">
        <f>+A106+1</f>
        <v>2</v>
      </c>
      <c r="B107" s="277" t="s">
        <v>29</v>
      </c>
      <c r="C107" s="277" t="s">
        <v>77</v>
      </c>
      <c r="D107" s="298">
        <v>339.5</v>
      </c>
      <c r="E107" s="318">
        <v>7.77</v>
      </c>
      <c r="F107" s="298">
        <v>332.94</v>
      </c>
      <c r="G107" s="318">
        <v>2.4649999999999999</v>
      </c>
      <c r="H107" s="298">
        <v>335.83</v>
      </c>
      <c r="I107" s="512">
        <v>4.6100000000000003</v>
      </c>
      <c r="J107" s="296" t="str">
        <f t="shared" ref="J107:J143" si="8">IF(H107&gt;D107,"Limpas","")</f>
        <v/>
      </c>
      <c r="K107" s="297"/>
      <c r="L107" s="295"/>
    </row>
    <row r="108" spans="1:12" ht="27" customHeight="1">
      <c r="A108" s="276">
        <f t="shared" ref="A108:A142" si="9">+A107+1</f>
        <v>3</v>
      </c>
      <c r="B108" s="277" t="s">
        <v>30</v>
      </c>
      <c r="C108" s="277" t="s">
        <v>78</v>
      </c>
      <c r="D108" s="298">
        <v>77.5</v>
      </c>
      <c r="E108" s="318">
        <v>49.02</v>
      </c>
      <c r="F108" s="298">
        <v>67.099999999999994</v>
      </c>
      <c r="G108" s="318">
        <v>5.6390000000000002</v>
      </c>
      <c r="H108" s="298">
        <v>65.59</v>
      </c>
      <c r="I108" s="511">
        <v>3.2280000000000002</v>
      </c>
      <c r="J108" s="296" t="str">
        <f t="shared" si="8"/>
        <v/>
      </c>
      <c r="K108" s="297"/>
      <c r="L108" s="295"/>
    </row>
    <row r="109" spans="1:12" ht="27" customHeight="1">
      <c r="A109" s="276">
        <f t="shared" si="9"/>
        <v>4</v>
      </c>
      <c r="B109" s="277" t="s">
        <v>31</v>
      </c>
      <c r="C109" s="277" t="s">
        <v>79</v>
      </c>
      <c r="D109" s="298">
        <v>463.3</v>
      </c>
      <c r="E109" s="318">
        <v>49.9</v>
      </c>
      <c r="F109" s="501">
        <v>461.38</v>
      </c>
      <c r="G109" s="502">
        <v>14.96</v>
      </c>
      <c r="H109" s="298">
        <v>461.28</v>
      </c>
      <c r="I109" s="319">
        <v>13.72</v>
      </c>
      <c r="J109" s="296" t="str">
        <f t="shared" si="8"/>
        <v/>
      </c>
      <c r="K109" s="297"/>
      <c r="L109" s="295"/>
    </row>
    <row r="110" spans="1:12" ht="27" customHeight="1">
      <c r="A110" s="276">
        <v>5</v>
      </c>
      <c r="B110" s="277" t="s">
        <v>32</v>
      </c>
      <c r="C110" s="277" t="s">
        <v>80</v>
      </c>
      <c r="D110" s="298">
        <v>207</v>
      </c>
      <c r="E110" s="318">
        <v>9.5030000000000001</v>
      </c>
      <c r="F110" s="298">
        <v>195.47</v>
      </c>
      <c r="G110" s="243">
        <v>1.2669999999999999</v>
      </c>
      <c r="H110" s="298">
        <v>193.34</v>
      </c>
      <c r="I110" s="525">
        <v>0.69499999999999995</v>
      </c>
      <c r="J110" s="296" t="str">
        <f t="shared" si="8"/>
        <v/>
      </c>
      <c r="K110" s="297"/>
      <c r="L110" s="295"/>
    </row>
    <row r="111" spans="1:12" ht="27" customHeight="1">
      <c r="A111" s="276">
        <v>6</v>
      </c>
      <c r="B111" s="277" t="s">
        <v>33</v>
      </c>
      <c r="C111" s="277" t="s">
        <v>80</v>
      </c>
      <c r="D111" s="298">
        <v>320</v>
      </c>
      <c r="E111" s="318">
        <v>5.1509999999999998</v>
      </c>
      <c r="F111" s="298">
        <v>320.5</v>
      </c>
      <c r="G111" s="243">
        <v>0.65400000000000003</v>
      </c>
      <c r="H111" s="298">
        <v>307.07</v>
      </c>
      <c r="I111" s="531">
        <v>0</v>
      </c>
      <c r="J111" s="296" t="str">
        <f t="shared" si="8"/>
        <v/>
      </c>
      <c r="K111" s="297"/>
      <c r="L111" s="295"/>
    </row>
    <row r="112" spans="1:12" ht="27" customHeight="1">
      <c r="A112" s="276">
        <f t="shared" si="9"/>
        <v>7</v>
      </c>
      <c r="B112" s="277" t="s">
        <v>34</v>
      </c>
      <c r="C112" s="277" t="s">
        <v>81</v>
      </c>
      <c r="D112" s="298">
        <v>90</v>
      </c>
      <c r="E112" s="318">
        <v>689.09100000000001</v>
      </c>
      <c r="F112" s="298">
        <v>80.400000000000006</v>
      </c>
      <c r="G112" s="298">
        <v>301.71199999999999</v>
      </c>
      <c r="H112" s="298">
        <v>78.34</v>
      </c>
      <c r="I112" s="525">
        <v>244.54300000000001</v>
      </c>
      <c r="J112" s="296" t="str">
        <f t="shared" si="8"/>
        <v/>
      </c>
      <c r="K112" s="297"/>
      <c r="L112" s="295"/>
    </row>
    <row r="113" spans="1:12" ht="27" customHeight="1">
      <c r="A113" s="276">
        <f t="shared" si="9"/>
        <v>8</v>
      </c>
      <c r="B113" s="277" t="s">
        <v>35</v>
      </c>
      <c r="C113" s="277" t="s">
        <v>82</v>
      </c>
      <c r="D113" s="298">
        <v>120.5</v>
      </c>
      <c r="E113" s="318">
        <v>2.0920000000000001</v>
      </c>
      <c r="F113" s="298">
        <v>114.8</v>
      </c>
      <c r="G113" s="318">
        <v>0.27100000000000002</v>
      </c>
      <c r="H113" s="243">
        <v>110.5</v>
      </c>
      <c r="I113" s="526">
        <v>0</v>
      </c>
      <c r="J113" s="296" t="str">
        <f t="shared" si="8"/>
        <v/>
      </c>
      <c r="K113" s="297"/>
      <c r="L113" s="295"/>
    </row>
    <row r="114" spans="1:12" ht="27" customHeight="1">
      <c r="A114" s="276">
        <f t="shared" si="9"/>
        <v>9</v>
      </c>
      <c r="B114" s="277" t="s">
        <v>36</v>
      </c>
      <c r="C114" s="277" t="s">
        <v>82</v>
      </c>
      <c r="D114" s="298">
        <v>120.8</v>
      </c>
      <c r="E114" s="318">
        <v>2.3530000000000002</v>
      </c>
      <c r="F114" s="298">
        <v>113.61</v>
      </c>
      <c r="G114" s="318">
        <v>0.35699999999999998</v>
      </c>
      <c r="H114" s="243">
        <v>117.33</v>
      </c>
      <c r="I114" s="526">
        <v>0.86799999999999999</v>
      </c>
      <c r="J114" s="296" t="str">
        <f t="shared" si="8"/>
        <v/>
      </c>
      <c r="K114" s="297"/>
      <c r="L114" s="295"/>
    </row>
    <row r="115" spans="1:12" ht="27" customHeight="1">
      <c r="A115" s="276">
        <f t="shared" si="9"/>
        <v>10</v>
      </c>
      <c r="B115" s="277" t="s">
        <v>37</v>
      </c>
      <c r="C115" s="277" t="s">
        <v>83</v>
      </c>
      <c r="D115" s="298">
        <v>46.5</v>
      </c>
      <c r="E115" s="298">
        <v>5.3890000000000002</v>
      </c>
      <c r="F115" s="298">
        <v>43.1</v>
      </c>
      <c r="G115" s="298">
        <v>2.1640000000000001</v>
      </c>
      <c r="H115" s="298">
        <v>40.53</v>
      </c>
      <c r="I115" s="525">
        <v>0.93899999999999995</v>
      </c>
      <c r="J115" s="296" t="str">
        <f t="shared" si="8"/>
        <v/>
      </c>
      <c r="K115" s="297"/>
      <c r="L115" s="295"/>
    </row>
    <row r="116" spans="1:12" ht="27" customHeight="1">
      <c r="A116" s="276">
        <f t="shared" si="9"/>
        <v>11</v>
      </c>
      <c r="B116" s="277" t="s">
        <v>39</v>
      </c>
      <c r="C116" s="277" t="s">
        <v>83</v>
      </c>
      <c r="D116" s="298">
        <v>51.5</v>
      </c>
      <c r="E116" s="318">
        <v>2.4159999999999999</v>
      </c>
      <c r="F116" s="298">
        <v>46.88</v>
      </c>
      <c r="G116" s="298">
        <v>0.91100000000000003</v>
      </c>
      <c r="H116" s="298">
        <v>46.75</v>
      </c>
      <c r="I116" s="525">
        <v>0.88</v>
      </c>
      <c r="J116" s="296" t="str">
        <f t="shared" si="8"/>
        <v/>
      </c>
      <c r="K116" s="297"/>
      <c r="L116" s="295"/>
    </row>
    <row r="117" spans="1:12" ht="27" customHeight="1">
      <c r="A117" s="276">
        <f t="shared" si="9"/>
        <v>12</v>
      </c>
      <c r="B117" s="277" t="s">
        <v>40</v>
      </c>
      <c r="C117" s="277" t="s">
        <v>81</v>
      </c>
      <c r="D117" s="298">
        <v>81</v>
      </c>
      <c r="E117" s="318">
        <v>1.093</v>
      </c>
      <c r="F117" s="298">
        <v>74.150000000000006</v>
      </c>
      <c r="G117" s="318">
        <v>0.26400000000000001</v>
      </c>
      <c r="H117" s="298">
        <v>73.27</v>
      </c>
      <c r="I117" s="525">
        <v>0.129</v>
      </c>
      <c r="J117" s="296" t="str">
        <f t="shared" si="8"/>
        <v/>
      </c>
      <c r="K117" s="297"/>
      <c r="L117" s="295"/>
    </row>
    <row r="118" spans="1:12" ht="27" customHeight="1">
      <c r="A118" s="276">
        <f t="shared" si="9"/>
        <v>13</v>
      </c>
      <c r="B118" s="277" t="s">
        <v>41</v>
      </c>
      <c r="C118" s="277" t="s">
        <v>81</v>
      </c>
      <c r="D118" s="298">
        <v>82.8</v>
      </c>
      <c r="E118" s="318">
        <v>0.42899999999999999</v>
      </c>
      <c r="F118" s="298">
        <v>80.290000000000006</v>
      </c>
      <c r="G118" s="318">
        <v>0.10100000000000001</v>
      </c>
      <c r="H118" s="298">
        <v>75.8</v>
      </c>
      <c r="I118" s="525">
        <v>0</v>
      </c>
      <c r="J118" s="296" t="str">
        <f t="shared" si="8"/>
        <v/>
      </c>
      <c r="K118" s="297"/>
      <c r="L118" s="295"/>
    </row>
    <row r="119" spans="1:12" ht="27" customHeight="1">
      <c r="A119" s="276">
        <f t="shared" si="9"/>
        <v>14</v>
      </c>
      <c r="B119" s="277" t="s">
        <v>42</v>
      </c>
      <c r="C119" s="277" t="s">
        <v>81</v>
      </c>
      <c r="D119" s="298">
        <v>69.95</v>
      </c>
      <c r="E119" s="318">
        <v>0.25</v>
      </c>
      <c r="F119" s="298">
        <v>68.150000000000006</v>
      </c>
      <c r="G119" s="298">
        <v>6.0999999999999999E-2</v>
      </c>
      <c r="H119" s="298">
        <v>65.650000000000006</v>
      </c>
      <c r="I119" s="525">
        <v>0</v>
      </c>
      <c r="J119" s="296" t="str">
        <f t="shared" si="8"/>
        <v/>
      </c>
      <c r="K119" s="297"/>
      <c r="L119" s="295"/>
    </row>
    <row r="120" spans="1:12" ht="27" customHeight="1">
      <c r="A120" s="276">
        <f t="shared" si="9"/>
        <v>15</v>
      </c>
      <c r="B120" s="277" t="s">
        <v>43</v>
      </c>
      <c r="C120" s="277" t="s">
        <v>81</v>
      </c>
      <c r="D120" s="298">
        <v>48.2</v>
      </c>
      <c r="E120" s="318">
        <v>0.32</v>
      </c>
      <c r="F120" s="298">
        <v>44.56</v>
      </c>
      <c r="G120" s="318">
        <v>1.9E-2</v>
      </c>
      <c r="H120" s="298">
        <v>43</v>
      </c>
      <c r="I120" s="525">
        <v>0</v>
      </c>
      <c r="J120" s="296" t="str">
        <f t="shared" si="8"/>
        <v/>
      </c>
      <c r="K120" s="297"/>
      <c r="L120" s="295"/>
    </row>
    <row r="121" spans="1:12" ht="27" customHeight="1">
      <c r="A121" s="276">
        <f t="shared" si="9"/>
        <v>16</v>
      </c>
      <c r="B121" s="277" t="s">
        <v>84</v>
      </c>
      <c r="C121" s="277" t="s">
        <v>44</v>
      </c>
      <c r="D121" s="298">
        <v>136</v>
      </c>
      <c r="E121" s="318">
        <v>440</v>
      </c>
      <c r="F121" s="298">
        <v>127.37</v>
      </c>
      <c r="G121" s="298">
        <v>66.305999999999997</v>
      </c>
      <c r="H121" s="298">
        <v>128.16</v>
      </c>
      <c r="I121" s="525">
        <v>82.492000000000004</v>
      </c>
      <c r="J121" s="296" t="str">
        <f t="shared" si="8"/>
        <v/>
      </c>
      <c r="K121" s="297"/>
      <c r="L121" s="295"/>
    </row>
    <row r="122" spans="1:12" ht="27" customHeight="1">
      <c r="A122" s="276">
        <f t="shared" si="9"/>
        <v>17</v>
      </c>
      <c r="B122" s="277" t="s">
        <v>45</v>
      </c>
      <c r="C122" s="277" t="s">
        <v>44</v>
      </c>
      <c r="D122" s="298">
        <v>113.5</v>
      </c>
      <c r="E122" s="318">
        <v>3.742</v>
      </c>
      <c r="F122" s="298">
        <v>103.18</v>
      </c>
      <c r="G122" s="298">
        <v>0.314</v>
      </c>
      <c r="H122" s="243">
        <v>104.7</v>
      </c>
      <c r="I122" s="525">
        <v>0.60299999999999998</v>
      </c>
      <c r="J122" s="296" t="str">
        <f t="shared" si="8"/>
        <v/>
      </c>
      <c r="K122" s="297"/>
      <c r="L122" s="295"/>
    </row>
    <row r="123" spans="1:12" ht="27" customHeight="1">
      <c r="A123" s="276">
        <f t="shared" si="9"/>
        <v>18</v>
      </c>
      <c r="B123" s="277" t="s">
        <v>46</v>
      </c>
      <c r="C123" s="277" t="s">
        <v>44</v>
      </c>
      <c r="D123" s="298">
        <v>225.4</v>
      </c>
      <c r="E123" s="298">
        <v>1.2</v>
      </c>
      <c r="F123" s="298">
        <v>222.74</v>
      </c>
      <c r="G123" s="298">
        <v>3.4000000000000002E-2</v>
      </c>
      <c r="H123" s="298">
        <v>220.5</v>
      </c>
      <c r="I123" s="525">
        <v>0</v>
      </c>
      <c r="J123" s="296" t="str">
        <f t="shared" si="8"/>
        <v/>
      </c>
      <c r="K123" s="297"/>
      <c r="L123" s="295"/>
    </row>
    <row r="124" spans="1:12" ht="27" customHeight="1">
      <c r="A124" s="276">
        <f t="shared" si="9"/>
        <v>19</v>
      </c>
      <c r="B124" s="277" t="s">
        <v>47</v>
      </c>
      <c r="C124" s="277" t="s">
        <v>44</v>
      </c>
      <c r="D124" s="298">
        <v>224</v>
      </c>
      <c r="E124" s="318">
        <v>0.6</v>
      </c>
      <c r="F124" s="298">
        <v>215.98</v>
      </c>
      <c r="G124" s="298">
        <v>0.105</v>
      </c>
      <c r="H124" s="243">
        <v>215.11</v>
      </c>
      <c r="I124" s="526">
        <v>4.2999999999999997E-2</v>
      </c>
      <c r="J124" s="296" t="str">
        <f t="shared" si="8"/>
        <v/>
      </c>
      <c r="K124" s="297"/>
      <c r="L124" s="295"/>
    </row>
    <row r="125" spans="1:12" ht="27" customHeight="1">
      <c r="A125" s="276">
        <f t="shared" si="9"/>
        <v>20</v>
      </c>
      <c r="B125" s="277" t="s">
        <v>48</v>
      </c>
      <c r="C125" s="277" t="s">
        <v>44</v>
      </c>
      <c r="D125" s="298">
        <v>196</v>
      </c>
      <c r="E125" s="318">
        <v>1.5820000000000001</v>
      </c>
      <c r="F125" s="298">
        <v>187.9</v>
      </c>
      <c r="G125" s="298">
        <v>0.28899999999999998</v>
      </c>
      <c r="H125" s="243">
        <v>189.88</v>
      </c>
      <c r="I125" s="525">
        <v>0.50700000000000001</v>
      </c>
      <c r="J125" s="296" t="str">
        <f t="shared" si="8"/>
        <v/>
      </c>
      <c r="K125" s="297"/>
      <c r="L125" s="295"/>
    </row>
    <row r="126" spans="1:12" ht="27" customHeight="1">
      <c r="A126" s="276">
        <f t="shared" si="9"/>
        <v>21</v>
      </c>
      <c r="B126" s="277" t="s">
        <v>49</v>
      </c>
      <c r="C126" s="277" t="s">
        <v>44</v>
      </c>
      <c r="D126" s="298">
        <v>174</v>
      </c>
      <c r="E126" s="318">
        <v>0.47899999999999998</v>
      </c>
      <c r="F126" s="298">
        <v>172.4</v>
      </c>
      <c r="G126" s="298">
        <v>0.05</v>
      </c>
      <c r="H126" s="243">
        <v>171.5</v>
      </c>
      <c r="I126" s="525">
        <v>0</v>
      </c>
      <c r="J126" s="296" t="str">
        <f t="shared" si="8"/>
        <v/>
      </c>
      <c r="K126" s="297"/>
      <c r="L126" s="295"/>
    </row>
    <row r="127" spans="1:12" ht="27" customHeight="1">
      <c r="A127" s="273">
        <f t="shared" si="9"/>
        <v>22</v>
      </c>
      <c r="B127" s="274" t="s">
        <v>50</v>
      </c>
      <c r="C127" s="274" t="s">
        <v>44</v>
      </c>
      <c r="D127" s="316">
        <v>229.1</v>
      </c>
      <c r="E127" s="317">
        <v>0.81299999999999994</v>
      </c>
      <c r="F127" s="316">
        <v>222.34</v>
      </c>
      <c r="G127" s="316">
        <v>0.245</v>
      </c>
      <c r="H127" s="299">
        <v>216</v>
      </c>
      <c r="I127" s="527">
        <v>0</v>
      </c>
      <c r="J127" s="296" t="str">
        <f t="shared" si="8"/>
        <v/>
      </c>
      <c r="K127" s="297"/>
      <c r="L127" s="295"/>
    </row>
    <row r="128" spans="1:12" ht="27" customHeight="1">
      <c r="A128" s="276">
        <f t="shared" si="9"/>
        <v>23</v>
      </c>
      <c r="B128" s="277" t="s">
        <v>51</v>
      </c>
      <c r="C128" s="277" t="s">
        <v>44</v>
      </c>
      <c r="D128" s="298">
        <v>249</v>
      </c>
      <c r="E128" s="318">
        <v>2.1240000000000001</v>
      </c>
      <c r="F128" s="298">
        <v>238.82</v>
      </c>
      <c r="G128" s="298">
        <v>0.13300000000000001</v>
      </c>
      <c r="H128" s="243">
        <v>236.5</v>
      </c>
      <c r="I128" s="526">
        <v>0</v>
      </c>
      <c r="J128" s="296" t="str">
        <f t="shared" si="8"/>
        <v/>
      </c>
      <c r="K128" s="297"/>
      <c r="L128" s="295"/>
    </row>
    <row r="129" spans="1:12" ht="27" customHeight="1">
      <c r="A129" s="276">
        <f t="shared" si="9"/>
        <v>24</v>
      </c>
      <c r="B129" s="277" t="s">
        <v>52</v>
      </c>
      <c r="C129" s="277" t="s">
        <v>85</v>
      </c>
      <c r="D129" s="298">
        <v>164.75</v>
      </c>
      <c r="E129" s="298">
        <v>5</v>
      </c>
      <c r="F129" s="298">
        <v>153.94999999999999</v>
      </c>
      <c r="G129" s="298">
        <v>0.40400000000000003</v>
      </c>
      <c r="H129" s="298">
        <v>151.69999999999999</v>
      </c>
      <c r="I129" s="526">
        <v>8.5999999999999993E-2</v>
      </c>
      <c r="J129" s="296" t="str">
        <f t="shared" si="8"/>
        <v/>
      </c>
      <c r="K129" s="297"/>
      <c r="L129" s="295"/>
    </row>
    <row r="130" spans="1:12" ht="27" customHeight="1">
      <c r="A130" s="276">
        <f t="shared" si="9"/>
        <v>25</v>
      </c>
      <c r="B130" s="277" t="s">
        <v>53</v>
      </c>
      <c r="C130" s="277" t="s">
        <v>85</v>
      </c>
      <c r="D130" s="298">
        <v>179.1</v>
      </c>
      <c r="E130" s="318">
        <v>4.2</v>
      </c>
      <c r="F130" s="243">
        <v>168.04</v>
      </c>
      <c r="G130" s="243">
        <v>0.33</v>
      </c>
      <c r="H130" s="298">
        <v>166.42</v>
      </c>
      <c r="I130" s="525">
        <v>0.112</v>
      </c>
      <c r="J130" s="296" t="str">
        <f t="shared" si="8"/>
        <v/>
      </c>
      <c r="K130" s="297"/>
      <c r="L130" s="295"/>
    </row>
    <row r="131" spans="1:12" ht="27" customHeight="1">
      <c r="A131" s="276">
        <f t="shared" si="9"/>
        <v>26</v>
      </c>
      <c r="B131" s="277" t="s">
        <v>54</v>
      </c>
      <c r="C131" s="277" t="s">
        <v>86</v>
      </c>
      <c r="D131" s="298">
        <v>325.56</v>
      </c>
      <c r="E131" s="318">
        <v>0.70099999999999996</v>
      </c>
      <c r="F131" s="243">
        <v>315.29000000000002</v>
      </c>
      <c r="G131" s="243">
        <v>8.5999999999999993E-2</v>
      </c>
      <c r="H131" s="243">
        <v>311.06</v>
      </c>
      <c r="I131" s="526">
        <v>0</v>
      </c>
      <c r="J131" s="296" t="str">
        <f t="shared" si="8"/>
        <v/>
      </c>
      <c r="K131" s="297"/>
      <c r="L131" s="295"/>
    </row>
    <row r="132" spans="1:12" ht="27" customHeight="1">
      <c r="A132" s="276">
        <f t="shared" si="9"/>
        <v>27</v>
      </c>
      <c r="B132" s="277" t="s">
        <v>55</v>
      </c>
      <c r="C132" s="277" t="s">
        <v>86</v>
      </c>
      <c r="D132" s="298">
        <v>129.19999999999999</v>
      </c>
      <c r="E132" s="318">
        <v>0.5</v>
      </c>
      <c r="F132" s="298">
        <v>123.4</v>
      </c>
      <c r="G132" s="298">
        <v>0.02</v>
      </c>
      <c r="H132" s="243">
        <v>122.2</v>
      </c>
      <c r="I132" s="525">
        <v>0</v>
      </c>
      <c r="J132" s="296" t="str">
        <f t="shared" si="8"/>
        <v/>
      </c>
      <c r="K132" s="297"/>
      <c r="L132" s="295"/>
    </row>
    <row r="133" spans="1:12" ht="27" customHeight="1">
      <c r="A133" s="276">
        <f t="shared" si="9"/>
        <v>28</v>
      </c>
      <c r="B133" s="277" t="s">
        <v>56</v>
      </c>
      <c r="C133" s="277" t="s">
        <v>86</v>
      </c>
      <c r="D133" s="298">
        <v>282.77999999999997</v>
      </c>
      <c r="E133" s="318">
        <v>0.51300000000000001</v>
      </c>
      <c r="F133" s="298">
        <v>277.25</v>
      </c>
      <c r="G133" s="298">
        <v>5.1999999999999998E-2</v>
      </c>
      <c r="H133" s="298">
        <v>275.77999999999997</v>
      </c>
      <c r="I133" s="525">
        <v>0</v>
      </c>
      <c r="J133" s="296" t="str">
        <f t="shared" si="8"/>
        <v/>
      </c>
      <c r="K133" s="297"/>
      <c r="L133" s="295"/>
    </row>
    <row r="134" spans="1:12" ht="27" customHeight="1">
      <c r="A134" s="276">
        <f t="shared" si="9"/>
        <v>29</v>
      </c>
      <c r="B134" s="277" t="s">
        <v>57</v>
      </c>
      <c r="C134" s="277" t="s">
        <v>86</v>
      </c>
      <c r="D134" s="298">
        <v>99</v>
      </c>
      <c r="E134" s="318">
        <v>2.6110000000000002</v>
      </c>
      <c r="F134" s="298">
        <v>90.72</v>
      </c>
      <c r="G134" s="298">
        <v>0.114</v>
      </c>
      <c r="H134" s="243">
        <v>90</v>
      </c>
      <c r="I134" s="526">
        <v>0</v>
      </c>
      <c r="J134" s="296" t="str">
        <f t="shared" si="8"/>
        <v/>
      </c>
      <c r="K134" s="297"/>
      <c r="L134" s="295"/>
    </row>
    <row r="135" spans="1:12" ht="27" customHeight="1">
      <c r="A135" s="276">
        <f t="shared" si="9"/>
        <v>30</v>
      </c>
      <c r="B135" s="277" t="s">
        <v>58</v>
      </c>
      <c r="C135" s="277" t="s">
        <v>86</v>
      </c>
      <c r="D135" s="298">
        <v>189.7</v>
      </c>
      <c r="E135" s="298">
        <v>7.9000000000000001E-2</v>
      </c>
      <c r="F135" s="298">
        <v>187.6</v>
      </c>
      <c r="G135" s="298">
        <v>1.6E-2</v>
      </c>
      <c r="H135" s="243">
        <v>186.99</v>
      </c>
      <c r="I135" s="526">
        <v>0</v>
      </c>
      <c r="J135" s="296" t="str">
        <f t="shared" si="8"/>
        <v/>
      </c>
      <c r="K135" s="297"/>
      <c r="L135" s="295"/>
    </row>
    <row r="136" spans="1:12" ht="27" customHeight="1">
      <c r="A136" s="276">
        <f t="shared" si="9"/>
        <v>31</v>
      </c>
      <c r="B136" s="277" t="s">
        <v>59</v>
      </c>
      <c r="C136" s="277" t="s">
        <v>86</v>
      </c>
      <c r="D136" s="298">
        <v>171.19</v>
      </c>
      <c r="E136" s="318">
        <v>9.6879999999999994E-2</v>
      </c>
      <c r="F136" s="298">
        <v>168.14</v>
      </c>
      <c r="G136" s="318">
        <v>2.3E-2</v>
      </c>
      <c r="H136" s="243">
        <v>167.19</v>
      </c>
      <c r="I136" s="526">
        <v>0</v>
      </c>
      <c r="J136" s="296" t="str">
        <f t="shared" si="8"/>
        <v/>
      </c>
      <c r="K136" s="297"/>
      <c r="L136" s="295"/>
    </row>
    <row r="137" spans="1:12" ht="27" customHeight="1">
      <c r="A137" s="276">
        <f t="shared" si="9"/>
        <v>32</v>
      </c>
      <c r="B137" s="277" t="s">
        <v>60</v>
      </c>
      <c r="C137" s="277" t="s">
        <v>87</v>
      </c>
      <c r="D137" s="298">
        <v>142.6</v>
      </c>
      <c r="E137" s="318">
        <v>9.157</v>
      </c>
      <c r="F137" s="298">
        <v>139.43</v>
      </c>
      <c r="G137" s="298">
        <v>1.7649999999999999</v>
      </c>
      <c r="H137" s="298">
        <v>139.53</v>
      </c>
      <c r="I137" s="523">
        <v>1.917</v>
      </c>
      <c r="J137" s="296" t="str">
        <f t="shared" si="8"/>
        <v/>
      </c>
      <c r="K137" s="297"/>
      <c r="L137" s="295"/>
    </row>
    <row r="138" spans="1:12" ht="27" customHeight="1">
      <c r="A138" s="276">
        <f t="shared" si="9"/>
        <v>33</v>
      </c>
      <c r="B138" s="277" t="s">
        <v>61</v>
      </c>
      <c r="C138" s="277" t="s">
        <v>87</v>
      </c>
      <c r="D138" s="298">
        <v>239.5</v>
      </c>
      <c r="E138" s="318">
        <v>2.6720000000000002</v>
      </c>
      <c r="F138" s="298">
        <v>234.05</v>
      </c>
      <c r="G138" s="318">
        <v>0.33400000000000002</v>
      </c>
      <c r="H138" s="298">
        <v>231.5</v>
      </c>
      <c r="I138" s="523">
        <v>0</v>
      </c>
      <c r="J138" s="296" t="str">
        <f t="shared" si="8"/>
        <v/>
      </c>
      <c r="K138" s="297"/>
      <c r="L138" s="295"/>
    </row>
    <row r="139" spans="1:12" ht="27" customHeight="1">
      <c r="A139" s="276">
        <f t="shared" si="9"/>
        <v>34</v>
      </c>
      <c r="B139" s="277" t="s">
        <v>62</v>
      </c>
      <c r="C139" s="277" t="s">
        <v>88</v>
      </c>
      <c r="D139" s="298">
        <v>120.5</v>
      </c>
      <c r="E139" s="318">
        <v>3.677</v>
      </c>
      <c r="F139" s="298">
        <v>118.38</v>
      </c>
      <c r="G139" s="298">
        <v>0.42299999999999999</v>
      </c>
      <c r="H139" s="298">
        <v>119.47</v>
      </c>
      <c r="I139" s="525">
        <v>1.8340000000000001</v>
      </c>
      <c r="J139" s="296" t="str">
        <f t="shared" si="8"/>
        <v/>
      </c>
      <c r="K139" s="297"/>
      <c r="L139" s="295"/>
    </row>
    <row r="140" spans="1:12" ht="27" customHeight="1">
      <c r="A140" s="276">
        <f t="shared" si="9"/>
        <v>35</v>
      </c>
      <c r="B140" s="277" t="s">
        <v>63</v>
      </c>
      <c r="C140" s="277" t="s">
        <v>89</v>
      </c>
      <c r="D140" s="298">
        <v>110.56</v>
      </c>
      <c r="E140" s="318">
        <v>2.75</v>
      </c>
      <c r="F140" s="298">
        <v>107.37</v>
      </c>
      <c r="G140" s="298">
        <v>0.35799999999999998</v>
      </c>
      <c r="H140" s="298">
        <v>108.77</v>
      </c>
      <c r="I140" s="525">
        <v>0.83599999999999997</v>
      </c>
      <c r="J140" s="296" t="str">
        <f t="shared" si="8"/>
        <v/>
      </c>
      <c r="K140" s="297"/>
      <c r="L140" s="295"/>
    </row>
    <row r="141" spans="1:12" ht="27" customHeight="1">
      <c r="A141" s="276">
        <f t="shared" si="9"/>
        <v>36</v>
      </c>
      <c r="B141" s="277" t="s">
        <v>64</v>
      </c>
      <c r="C141" s="277" t="s">
        <v>90</v>
      </c>
      <c r="D141" s="298">
        <v>72</v>
      </c>
      <c r="E141" s="318">
        <v>38.036000000000001</v>
      </c>
      <c r="F141" s="298">
        <v>50.3</v>
      </c>
      <c r="G141" s="318">
        <v>4.0830000000000002</v>
      </c>
      <c r="H141" s="298">
        <v>53.15</v>
      </c>
      <c r="I141" s="523">
        <v>7.024</v>
      </c>
      <c r="J141" s="296" t="str">
        <f t="shared" si="8"/>
        <v/>
      </c>
      <c r="K141" s="297"/>
      <c r="L141" s="295"/>
    </row>
    <row r="142" spans="1:12" ht="27" customHeight="1">
      <c r="A142" s="276">
        <f t="shared" si="9"/>
        <v>37</v>
      </c>
      <c r="B142" s="277" t="s">
        <v>65</v>
      </c>
      <c r="C142" s="277" t="s">
        <v>90</v>
      </c>
      <c r="D142" s="298">
        <v>185</v>
      </c>
      <c r="E142" s="318">
        <v>412.66</v>
      </c>
      <c r="F142" s="298">
        <v>161</v>
      </c>
      <c r="G142" s="318">
        <v>167.76599999999999</v>
      </c>
      <c r="H142" s="298">
        <v>167.53</v>
      </c>
      <c r="I142" s="523">
        <v>221.81899999999999</v>
      </c>
      <c r="J142" s="296" t="str">
        <f t="shared" si="8"/>
        <v/>
      </c>
      <c r="K142" s="297"/>
      <c r="L142" s="295"/>
    </row>
    <row r="143" spans="1:12" ht="27" customHeight="1" thickBot="1">
      <c r="A143" s="278">
        <v>38</v>
      </c>
      <c r="B143" s="279" t="s">
        <v>66</v>
      </c>
      <c r="C143" s="279" t="s">
        <v>91</v>
      </c>
      <c r="D143" s="320">
        <v>231</v>
      </c>
      <c r="E143" s="321">
        <v>30.48</v>
      </c>
      <c r="F143" s="320">
        <v>229.14</v>
      </c>
      <c r="G143" s="321">
        <v>17.09</v>
      </c>
      <c r="H143" s="320">
        <v>228.87</v>
      </c>
      <c r="I143" s="524">
        <v>15.47</v>
      </c>
      <c r="J143" s="296" t="str">
        <f t="shared" si="8"/>
        <v/>
      </c>
      <c r="K143" s="297"/>
      <c r="L143" s="295"/>
    </row>
    <row r="144" spans="1:12" ht="27" customHeight="1" thickBot="1">
      <c r="A144" s="272"/>
      <c r="B144" s="242" t="s">
        <v>67</v>
      </c>
      <c r="C144" s="242"/>
      <c r="D144" s="322"/>
      <c r="E144" s="323">
        <f>SUM(E106:E143)</f>
        <v>1819.5944780000002</v>
      </c>
      <c r="F144" s="322"/>
      <c r="G144" s="323">
        <f>SUM(G106:G143)</f>
        <v>593.76800000000003</v>
      </c>
      <c r="H144" s="322"/>
      <c r="I144" s="323">
        <f>SUM(I106:I143)</f>
        <v>603.21900000000016</v>
      </c>
      <c r="J144" s="357"/>
      <c r="K144" s="252"/>
      <c r="L144" s="295"/>
    </row>
    <row r="145" spans="1:12" ht="27" customHeight="1" thickBot="1">
      <c r="A145" s="300" t="s">
        <v>68</v>
      </c>
      <c r="B145" s="255" t="s">
        <v>69</v>
      </c>
      <c r="C145" s="255"/>
      <c r="D145" s="285"/>
      <c r="E145" s="284"/>
      <c r="F145" s="255"/>
      <c r="G145" s="256">
        <v>1</v>
      </c>
      <c r="H145" s="285"/>
      <c r="I145" s="301">
        <f>IFERROR(+I144/G144,0)</f>
        <v>1.0159169911480581</v>
      </c>
      <c r="J145" s="306"/>
      <c r="K145" s="292"/>
      <c r="L145" s="295"/>
    </row>
    <row r="146" spans="1:12" ht="27" customHeight="1" thickBot="1">
      <c r="A146" s="303"/>
      <c r="B146" s="304"/>
      <c r="C146" s="290"/>
      <c r="D146" s="290"/>
      <c r="E146" s="254">
        <v>1</v>
      </c>
      <c r="F146" s="253" t="s">
        <v>68</v>
      </c>
      <c r="G146" s="254">
        <f>+G144/E144*100%</f>
        <v>0.32631886235038354</v>
      </c>
      <c r="H146" s="290"/>
      <c r="I146" s="305">
        <f>+I144/E144</f>
        <v>0.33151287679385893</v>
      </c>
      <c r="J146" s="306"/>
      <c r="K146" s="292"/>
      <c r="L146" s="295"/>
    </row>
    <row r="147" spans="1:12" ht="27" customHeight="1" thickBot="1">
      <c r="L147" s="295"/>
    </row>
    <row r="148" spans="1:12" ht="27" customHeight="1" thickBot="1">
      <c r="A148" s="260"/>
      <c r="B148" s="261"/>
      <c r="C148" s="261"/>
      <c r="D148" s="261"/>
      <c r="E148" s="262">
        <f>E195+1</f>
        <v>16</v>
      </c>
      <c r="F148" s="263" t="s">
        <v>222</v>
      </c>
      <c r="G148" s="262">
        <v>2015</v>
      </c>
      <c r="H148" s="261"/>
      <c r="I148" s="261"/>
      <c r="J148" s="264"/>
      <c r="K148" s="474"/>
      <c r="L148" s="295"/>
    </row>
    <row r="149" spans="1:12" ht="27" customHeight="1">
      <c r="A149" s="549" t="s">
        <v>18</v>
      </c>
      <c r="B149" s="552" t="s">
        <v>19</v>
      </c>
      <c r="C149" s="552" t="s">
        <v>76</v>
      </c>
      <c r="D149" s="564" t="s">
        <v>20</v>
      </c>
      <c r="E149" s="565"/>
      <c r="F149" s="564" t="s">
        <v>97</v>
      </c>
      <c r="G149" s="565"/>
      <c r="H149" s="564" t="s">
        <v>22</v>
      </c>
      <c r="I149" s="565"/>
      <c r="J149" s="570" t="s">
        <v>175</v>
      </c>
      <c r="K149" s="239"/>
      <c r="L149" s="295"/>
    </row>
    <row r="150" spans="1:12" ht="27" customHeight="1">
      <c r="A150" s="550"/>
      <c r="B150" s="553"/>
      <c r="C150" s="553"/>
      <c r="D150" s="247" t="s">
        <v>24</v>
      </c>
      <c r="E150" s="247" t="s">
        <v>25</v>
      </c>
      <c r="F150" s="240" t="s">
        <v>24</v>
      </c>
      <c r="G150" s="247" t="s">
        <v>25</v>
      </c>
      <c r="H150" s="240" t="s">
        <v>24</v>
      </c>
      <c r="I150" s="247" t="s">
        <v>25</v>
      </c>
      <c r="J150" s="568"/>
      <c r="K150" s="239"/>
      <c r="L150" s="295"/>
    </row>
    <row r="151" spans="1:12" ht="27" customHeight="1" thickBot="1">
      <c r="A151" s="551"/>
      <c r="B151" s="554"/>
      <c r="C151" s="554"/>
      <c r="D151" s="248" t="s">
        <v>26</v>
      </c>
      <c r="E151" s="248" t="s">
        <v>163</v>
      </c>
      <c r="F151" s="241" t="s">
        <v>26</v>
      </c>
      <c r="G151" s="248" t="s">
        <v>163</v>
      </c>
      <c r="H151" s="241" t="s">
        <v>26</v>
      </c>
      <c r="I151" s="248" t="s">
        <v>163</v>
      </c>
      <c r="J151" s="569"/>
      <c r="K151" s="239"/>
      <c r="L151" s="295"/>
    </row>
    <row r="152" spans="1:12" ht="27" customHeight="1" thickBot="1">
      <c r="A152" s="272">
        <v>1</v>
      </c>
      <c r="B152" s="242">
        <v>2</v>
      </c>
      <c r="C152" s="242">
        <v>3</v>
      </c>
      <c r="D152" s="242">
        <v>4</v>
      </c>
      <c r="E152" s="242">
        <v>5</v>
      </c>
      <c r="F152" s="242">
        <v>6</v>
      </c>
      <c r="G152" s="242">
        <v>7</v>
      </c>
      <c r="H152" s="242">
        <v>8</v>
      </c>
      <c r="I152" s="242">
        <v>9</v>
      </c>
      <c r="J152" s="356">
        <v>10</v>
      </c>
      <c r="K152" s="239"/>
      <c r="L152" s="295"/>
    </row>
    <row r="153" spans="1:12" ht="27" customHeight="1">
      <c r="A153" s="273">
        <v>1</v>
      </c>
      <c r="B153" s="274" t="s">
        <v>28</v>
      </c>
      <c r="C153" s="274" t="s">
        <v>77</v>
      </c>
      <c r="D153" s="316">
        <v>55.77</v>
      </c>
      <c r="E153" s="317">
        <v>31.144597999999998</v>
      </c>
      <c r="F153" s="316">
        <v>48.16</v>
      </c>
      <c r="G153" s="316">
        <v>2.5830000000000002</v>
      </c>
      <c r="H153" s="316">
        <v>47.21</v>
      </c>
      <c r="I153" s="512">
        <v>0.89900000000000002</v>
      </c>
      <c r="J153" s="296" t="s">
        <v>220</v>
      </c>
      <c r="K153" s="297"/>
      <c r="L153" s="295"/>
    </row>
    <row r="154" spans="1:12" ht="27" customHeight="1">
      <c r="A154" s="276">
        <f>+A153+1</f>
        <v>2</v>
      </c>
      <c r="B154" s="277" t="s">
        <v>29</v>
      </c>
      <c r="C154" s="277" t="s">
        <v>77</v>
      </c>
      <c r="D154" s="298">
        <v>339.5</v>
      </c>
      <c r="E154" s="318">
        <v>7.77</v>
      </c>
      <c r="F154" s="298">
        <v>332.94</v>
      </c>
      <c r="G154" s="318">
        <v>2.4649999999999999</v>
      </c>
      <c r="H154" s="298">
        <v>336.03</v>
      </c>
      <c r="I154" s="511">
        <v>4.7770000000000001</v>
      </c>
      <c r="J154" s="296" t="s">
        <v>220</v>
      </c>
      <c r="K154" s="297"/>
      <c r="L154" s="295"/>
    </row>
    <row r="155" spans="1:12" ht="27" customHeight="1">
      <c r="A155" s="276">
        <f t="shared" ref="A155:A189" si="10">+A154+1</f>
        <v>3</v>
      </c>
      <c r="B155" s="277" t="s">
        <v>30</v>
      </c>
      <c r="C155" s="277" t="s">
        <v>78</v>
      </c>
      <c r="D155" s="298">
        <v>77.5</v>
      </c>
      <c r="E155" s="318">
        <v>49.02</v>
      </c>
      <c r="F155" s="298">
        <v>67.099999999999994</v>
      </c>
      <c r="G155" s="318">
        <v>5.6390000000000002</v>
      </c>
      <c r="H155" s="298">
        <v>65.599999999999994</v>
      </c>
      <c r="I155" s="511">
        <v>3.2410000000000001</v>
      </c>
      <c r="J155" s="275" t="s">
        <v>220</v>
      </c>
      <c r="K155" s="252"/>
      <c r="L155" s="295"/>
    </row>
    <row r="156" spans="1:12" ht="27" customHeight="1">
      <c r="A156" s="276">
        <f t="shared" si="10"/>
        <v>4</v>
      </c>
      <c r="B156" s="277" t="s">
        <v>31</v>
      </c>
      <c r="C156" s="277" t="s">
        <v>79</v>
      </c>
      <c r="D156" s="298">
        <v>463.3</v>
      </c>
      <c r="E156" s="318">
        <v>49.9</v>
      </c>
      <c r="F156" s="501">
        <v>461.38</v>
      </c>
      <c r="G156" s="502">
        <v>14.96</v>
      </c>
      <c r="H156" s="298">
        <v>461.28</v>
      </c>
      <c r="I156" s="319">
        <v>13.72</v>
      </c>
      <c r="J156" s="296" t="s">
        <v>220</v>
      </c>
      <c r="K156" s="297"/>
      <c r="L156" s="295"/>
    </row>
    <row r="157" spans="1:12" ht="27" customHeight="1">
      <c r="A157" s="276">
        <f t="shared" si="10"/>
        <v>5</v>
      </c>
      <c r="B157" s="277" t="s">
        <v>32</v>
      </c>
      <c r="C157" s="277" t="s">
        <v>80</v>
      </c>
      <c r="D157" s="298">
        <v>207</v>
      </c>
      <c r="E157" s="318">
        <v>9.5030000000000001</v>
      </c>
      <c r="F157" s="298">
        <v>195.47</v>
      </c>
      <c r="G157" s="243">
        <v>1.2669999999999999</v>
      </c>
      <c r="H157" s="298">
        <v>193.34</v>
      </c>
      <c r="I157" s="525">
        <v>0.69499999999999995</v>
      </c>
      <c r="J157" s="296" t="s">
        <v>220</v>
      </c>
      <c r="K157" s="297"/>
      <c r="L157" s="294"/>
    </row>
    <row r="158" spans="1:12" ht="27" customHeight="1">
      <c r="A158" s="276">
        <f t="shared" si="10"/>
        <v>6</v>
      </c>
      <c r="B158" s="277" t="s">
        <v>33</v>
      </c>
      <c r="C158" s="277" t="s">
        <v>80</v>
      </c>
      <c r="D158" s="298">
        <v>320</v>
      </c>
      <c r="E158" s="318">
        <v>5.1509999999999998</v>
      </c>
      <c r="F158" s="298">
        <v>320.5</v>
      </c>
      <c r="G158" s="243">
        <v>0.65400000000000003</v>
      </c>
      <c r="H158" s="298">
        <v>307.07</v>
      </c>
      <c r="I158" s="531">
        <v>0</v>
      </c>
      <c r="J158" s="296" t="s">
        <v>220</v>
      </c>
      <c r="K158" s="297"/>
      <c r="L158" s="295"/>
    </row>
    <row r="159" spans="1:12" ht="27" customHeight="1">
      <c r="A159" s="276">
        <f t="shared" si="10"/>
        <v>7</v>
      </c>
      <c r="B159" s="277" t="s">
        <v>34</v>
      </c>
      <c r="C159" s="277" t="s">
        <v>81</v>
      </c>
      <c r="D159" s="298">
        <v>90</v>
      </c>
      <c r="E159" s="318">
        <v>689.09100000000001</v>
      </c>
      <c r="F159" s="298">
        <v>80.400000000000006</v>
      </c>
      <c r="G159" s="298">
        <v>301.71199999999999</v>
      </c>
      <c r="H159" s="298">
        <v>78.599999999999994</v>
      </c>
      <c r="I159" s="525">
        <v>251.31399999999999</v>
      </c>
      <c r="J159" s="296" t="s">
        <v>220</v>
      </c>
      <c r="K159" s="297"/>
      <c r="L159" s="295"/>
    </row>
    <row r="160" spans="1:12" ht="27" customHeight="1">
      <c r="A160" s="276">
        <f t="shared" si="10"/>
        <v>8</v>
      </c>
      <c r="B160" s="277" t="s">
        <v>35</v>
      </c>
      <c r="C160" s="277" t="s">
        <v>82</v>
      </c>
      <c r="D160" s="298">
        <v>120.5</v>
      </c>
      <c r="E160" s="318">
        <v>2.0920000000000001</v>
      </c>
      <c r="F160" s="298">
        <v>114.8</v>
      </c>
      <c r="G160" s="318">
        <v>0.27100000000000002</v>
      </c>
      <c r="H160" s="243">
        <v>110.5</v>
      </c>
      <c r="I160" s="526">
        <v>0</v>
      </c>
      <c r="J160" s="296" t="s">
        <v>220</v>
      </c>
      <c r="K160" s="297"/>
      <c r="L160" s="295"/>
    </row>
    <row r="161" spans="1:12" ht="27" customHeight="1">
      <c r="A161" s="276">
        <f t="shared" si="10"/>
        <v>9</v>
      </c>
      <c r="B161" s="277" t="s">
        <v>36</v>
      </c>
      <c r="C161" s="277" t="s">
        <v>82</v>
      </c>
      <c r="D161" s="298">
        <v>120.8</v>
      </c>
      <c r="E161" s="318">
        <v>2.3530000000000002</v>
      </c>
      <c r="F161" s="298">
        <v>113.61</v>
      </c>
      <c r="G161" s="318">
        <v>0.35699999999999998</v>
      </c>
      <c r="H161" s="243">
        <v>117.34</v>
      </c>
      <c r="I161" s="526">
        <v>0.871</v>
      </c>
      <c r="J161" s="296" t="s">
        <v>220</v>
      </c>
      <c r="K161" s="297"/>
      <c r="L161" s="295"/>
    </row>
    <row r="162" spans="1:12" ht="27" customHeight="1">
      <c r="A162" s="276">
        <f t="shared" si="10"/>
        <v>10</v>
      </c>
      <c r="B162" s="277" t="s">
        <v>37</v>
      </c>
      <c r="C162" s="277" t="s">
        <v>83</v>
      </c>
      <c r="D162" s="298">
        <v>46.5</v>
      </c>
      <c r="E162" s="298">
        <v>5.3890000000000002</v>
      </c>
      <c r="F162" s="298">
        <v>43.1</v>
      </c>
      <c r="G162" s="298">
        <v>2.1640000000000001</v>
      </c>
      <c r="H162" s="298">
        <v>40.549999999999997</v>
      </c>
      <c r="I162" s="525">
        <v>0.94499999999999995</v>
      </c>
      <c r="J162" s="296" t="s">
        <v>220</v>
      </c>
      <c r="K162" s="297"/>
      <c r="L162" s="295"/>
    </row>
    <row r="163" spans="1:12" ht="27" customHeight="1">
      <c r="A163" s="276">
        <f t="shared" si="10"/>
        <v>11</v>
      </c>
      <c r="B163" s="277" t="s">
        <v>39</v>
      </c>
      <c r="C163" s="277" t="s">
        <v>83</v>
      </c>
      <c r="D163" s="298">
        <v>51.5</v>
      </c>
      <c r="E163" s="318">
        <v>2.4159999999999999</v>
      </c>
      <c r="F163" s="298">
        <v>46.88</v>
      </c>
      <c r="G163" s="298">
        <v>0.91100000000000003</v>
      </c>
      <c r="H163" s="298">
        <v>46.8</v>
      </c>
      <c r="I163" s="525">
        <v>0.89200000000000002</v>
      </c>
      <c r="J163" s="296" t="s">
        <v>220</v>
      </c>
      <c r="K163" s="297"/>
      <c r="L163" s="295"/>
    </row>
    <row r="164" spans="1:12" ht="27" customHeight="1">
      <c r="A164" s="276">
        <f t="shared" si="10"/>
        <v>12</v>
      </c>
      <c r="B164" s="277" t="s">
        <v>40</v>
      </c>
      <c r="C164" s="277" t="s">
        <v>81</v>
      </c>
      <c r="D164" s="298">
        <v>81</v>
      </c>
      <c r="E164" s="318">
        <v>1.093</v>
      </c>
      <c r="F164" s="298">
        <v>74.150000000000006</v>
      </c>
      <c r="G164" s="318">
        <v>0.26400000000000001</v>
      </c>
      <c r="H164" s="298">
        <v>73.28</v>
      </c>
      <c r="I164" s="525">
        <v>0.13</v>
      </c>
      <c r="J164" s="296" t="s">
        <v>220</v>
      </c>
      <c r="K164" s="297"/>
      <c r="L164" s="295"/>
    </row>
    <row r="165" spans="1:12" ht="27" customHeight="1">
      <c r="A165" s="276">
        <f t="shared" si="10"/>
        <v>13</v>
      </c>
      <c r="B165" s="277" t="s">
        <v>41</v>
      </c>
      <c r="C165" s="277" t="s">
        <v>81</v>
      </c>
      <c r="D165" s="298">
        <v>82.8</v>
      </c>
      <c r="E165" s="318">
        <v>0.42899999999999999</v>
      </c>
      <c r="F165" s="298">
        <v>80.290000000000006</v>
      </c>
      <c r="G165" s="318">
        <v>0.10100000000000001</v>
      </c>
      <c r="H165" s="298">
        <v>75.8</v>
      </c>
      <c r="I165" s="525">
        <v>0</v>
      </c>
      <c r="J165" s="296" t="s">
        <v>220</v>
      </c>
      <c r="K165" s="297"/>
      <c r="L165" s="295"/>
    </row>
    <row r="166" spans="1:12" ht="27" customHeight="1">
      <c r="A166" s="276">
        <f t="shared" si="10"/>
        <v>14</v>
      </c>
      <c r="B166" s="277" t="s">
        <v>42</v>
      </c>
      <c r="C166" s="277" t="s">
        <v>81</v>
      </c>
      <c r="D166" s="298">
        <v>69.95</v>
      </c>
      <c r="E166" s="318">
        <v>0.25</v>
      </c>
      <c r="F166" s="298">
        <v>68.150000000000006</v>
      </c>
      <c r="G166" s="298">
        <v>6.0999999999999999E-2</v>
      </c>
      <c r="H166" s="298">
        <v>65.650000000000006</v>
      </c>
      <c r="I166" s="525">
        <v>0</v>
      </c>
      <c r="J166" s="296" t="s">
        <v>220</v>
      </c>
      <c r="K166" s="297"/>
      <c r="L166" s="295"/>
    </row>
    <row r="167" spans="1:12" ht="27" customHeight="1">
      <c r="A167" s="276">
        <f t="shared" si="10"/>
        <v>15</v>
      </c>
      <c r="B167" s="277" t="s">
        <v>43</v>
      </c>
      <c r="C167" s="277" t="s">
        <v>81</v>
      </c>
      <c r="D167" s="298">
        <v>48.2</v>
      </c>
      <c r="E167" s="318">
        <v>0.32</v>
      </c>
      <c r="F167" s="298">
        <v>44.56</v>
      </c>
      <c r="G167" s="318">
        <v>1.9E-2</v>
      </c>
      <c r="H167" s="298">
        <v>43</v>
      </c>
      <c r="I167" s="525">
        <v>0</v>
      </c>
      <c r="J167" s="296" t="s">
        <v>220</v>
      </c>
      <c r="K167" s="297"/>
      <c r="L167" s="295"/>
    </row>
    <row r="168" spans="1:12" ht="27" customHeight="1">
      <c r="A168" s="276">
        <f t="shared" si="10"/>
        <v>16</v>
      </c>
      <c r="B168" s="277" t="s">
        <v>84</v>
      </c>
      <c r="C168" s="277" t="s">
        <v>44</v>
      </c>
      <c r="D168" s="298">
        <v>136</v>
      </c>
      <c r="E168" s="318">
        <v>440</v>
      </c>
      <c r="F168" s="298">
        <v>127.37</v>
      </c>
      <c r="G168" s="298">
        <v>66.305999999999997</v>
      </c>
      <c r="H168" s="298">
        <v>128.19</v>
      </c>
      <c r="I168" s="525">
        <v>83.147999999999996</v>
      </c>
      <c r="J168" s="296" t="s">
        <v>220</v>
      </c>
      <c r="K168" s="297"/>
      <c r="L168" s="295"/>
    </row>
    <row r="169" spans="1:12" ht="27" customHeight="1">
      <c r="A169" s="276">
        <f t="shared" si="10"/>
        <v>17</v>
      </c>
      <c r="B169" s="277" t="s">
        <v>45</v>
      </c>
      <c r="C169" s="277" t="s">
        <v>44</v>
      </c>
      <c r="D169" s="298">
        <v>113.5</v>
      </c>
      <c r="E169" s="318">
        <v>3.742</v>
      </c>
      <c r="F169" s="298">
        <v>103.18</v>
      </c>
      <c r="G169" s="298">
        <v>0.314</v>
      </c>
      <c r="H169" s="243">
        <v>104.72</v>
      </c>
      <c r="I169" s="525">
        <v>0.60299999999999998</v>
      </c>
      <c r="J169" s="296" t="s">
        <v>220</v>
      </c>
      <c r="K169" s="297"/>
      <c r="L169" s="295"/>
    </row>
    <row r="170" spans="1:12" ht="27" customHeight="1">
      <c r="A170" s="276">
        <f t="shared" si="10"/>
        <v>18</v>
      </c>
      <c r="B170" s="277" t="s">
        <v>46</v>
      </c>
      <c r="C170" s="277" t="s">
        <v>44</v>
      </c>
      <c r="D170" s="298">
        <v>225.4</v>
      </c>
      <c r="E170" s="298">
        <v>1.2</v>
      </c>
      <c r="F170" s="298">
        <v>222.74</v>
      </c>
      <c r="G170" s="298">
        <v>3.4000000000000002E-2</v>
      </c>
      <c r="H170" s="298">
        <v>220.5</v>
      </c>
      <c r="I170" s="525">
        <v>0</v>
      </c>
      <c r="J170" s="296" t="s">
        <v>220</v>
      </c>
      <c r="K170" s="297"/>
      <c r="L170" s="295"/>
    </row>
    <row r="171" spans="1:12" ht="27" customHeight="1">
      <c r="A171" s="276">
        <f t="shared" si="10"/>
        <v>19</v>
      </c>
      <c r="B171" s="277" t="s">
        <v>47</v>
      </c>
      <c r="C171" s="277" t="s">
        <v>44</v>
      </c>
      <c r="D171" s="298">
        <v>224</v>
      </c>
      <c r="E171" s="318">
        <v>0.6</v>
      </c>
      <c r="F171" s="298">
        <v>215.98</v>
      </c>
      <c r="G171" s="298">
        <v>0.105</v>
      </c>
      <c r="H171" s="243">
        <v>215.13</v>
      </c>
      <c r="I171" s="526">
        <v>4.3999999999999997E-2</v>
      </c>
      <c r="J171" s="296" t="s">
        <v>220</v>
      </c>
      <c r="K171" s="297"/>
      <c r="L171" s="295"/>
    </row>
    <row r="172" spans="1:12" ht="27" customHeight="1">
      <c r="A172" s="276">
        <f t="shared" si="10"/>
        <v>20</v>
      </c>
      <c r="B172" s="277" t="s">
        <v>48</v>
      </c>
      <c r="C172" s="277" t="s">
        <v>44</v>
      </c>
      <c r="D172" s="298">
        <v>196</v>
      </c>
      <c r="E172" s="318">
        <v>1.5820000000000001</v>
      </c>
      <c r="F172" s="298">
        <v>187.9</v>
      </c>
      <c r="G172" s="298">
        <v>0.28899999999999998</v>
      </c>
      <c r="H172" s="243">
        <v>189.85</v>
      </c>
      <c r="I172" s="525">
        <v>0.504</v>
      </c>
      <c r="J172" s="296" t="s">
        <v>220</v>
      </c>
      <c r="K172" s="297"/>
      <c r="L172" s="295"/>
    </row>
    <row r="173" spans="1:12" ht="27" customHeight="1">
      <c r="A173" s="276">
        <f t="shared" si="10"/>
        <v>21</v>
      </c>
      <c r="B173" s="277" t="s">
        <v>49</v>
      </c>
      <c r="C173" s="277" t="s">
        <v>44</v>
      </c>
      <c r="D173" s="298">
        <v>174</v>
      </c>
      <c r="E173" s="318">
        <v>0.47899999999999998</v>
      </c>
      <c r="F173" s="298">
        <v>172.4</v>
      </c>
      <c r="G173" s="298">
        <v>0.05</v>
      </c>
      <c r="H173" s="243">
        <v>171.5</v>
      </c>
      <c r="I173" s="525">
        <v>0</v>
      </c>
      <c r="J173" s="296" t="s">
        <v>220</v>
      </c>
      <c r="K173" s="297"/>
      <c r="L173" s="295"/>
    </row>
    <row r="174" spans="1:12" ht="27" customHeight="1">
      <c r="A174" s="273">
        <v>22</v>
      </c>
      <c r="B174" s="274" t="s">
        <v>50</v>
      </c>
      <c r="C174" s="274" t="s">
        <v>44</v>
      </c>
      <c r="D174" s="316">
        <v>229.1</v>
      </c>
      <c r="E174" s="317">
        <v>0.81299999999999994</v>
      </c>
      <c r="F174" s="316">
        <v>222.34</v>
      </c>
      <c r="G174" s="316">
        <v>0.245</v>
      </c>
      <c r="H174" s="299">
        <v>216</v>
      </c>
      <c r="I174" s="527">
        <v>0</v>
      </c>
      <c r="J174" s="296" t="s">
        <v>220</v>
      </c>
      <c r="K174" s="297"/>
      <c r="L174" s="295"/>
    </row>
    <row r="175" spans="1:12" ht="27" customHeight="1">
      <c r="A175" s="276">
        <f t="shared" si="10"/>
        <v>23</v>
      </c>
      <c r="B175" s="277" t="s">
        <v>51</v>
      </c>
      <c r="C175" s="277" t="s">
        <v>44</v>
      </c>
      <c r="D175" s="298">
        <v>249</v>
      </c>
      <c r="E175" s="318">
        <v>2.1240000000000001</v>
      </c>
      <c r="F175" s="298">
        <v>238.82</v>
      </c>
      <c r="G175" s="298">
        <v>0.13300000000000001</v>
      </c>
      <c r="H175" s="243">
        <v>236.5</v>
      </c>
      <c r="I175" s="526">
        <v>0</v>
      </c>
      <c r="J175" s="296" t="s">
        <v>220</v>
      </c>
      <c r="K175" s="297"/>
      <c r="L175" s="295"/>
    </row>
    <row r="176" spans="1:12" ht="27" customHeight="1">
      <c r="A176" s="276">
        <f t="shared" si="10"/>
        <v>24</v>
      </c>
      <c r="B176" s="277" t="s">
        <v>52</v>
      </c>
      <c r="C176" s="277" t="s">
        <v>85</v>
      </c>
      <c r="D176" s="298">
        <v>164.75</v>
      </c>
      <c r="E176" s="298">
        <v>5</v>
      </c>
      <c r="F176" s="298">
        <v>153.94999999999999</v>
      </c>
      <c r="G176" s="298">
        <v>0.40400000000000003</v>
      </c>
      <c r="H176" s="298">
        <v>151.69999999999999</v>
      </c>
      <c r="I176" s="526">
        <v>8.5999999999999993E-2</v>
      </c>
      <c r="J176" s="296" t="s">
        <v>220</v>
      </c>
      <c r="K176" s="297"/>
      <c r="L176" s="295"/>
    </row>
    <row r="177" spans="1:12" ht="27" customHeight="1">
      <c r="A177" s="276">
        <f t="shared" si="10"/>
        <v>25</v>
      </c>
      <c r="B177" s="277" t="s">
        <v>53</v>
      </c>
      <c r="C177" s="277" t="s">
        <v>85</v>
      </c>
      <c r="D177" s="298">
        <v>179.1</v>
      </c>
      <c r="E177" s="318">
        <v>4.2</v>
      </c>
      <c r="F177" s="243">
        <v>168.04</v>
      </c>
      <c r="G177" s="243">
        <v>0.33</v>
      </c>
      <c r="H177" s="298">
        <v>166.3</v>
      </c>
      <c r="I177" s="525">
        <v>0.1</v>
      </c>
      <c r="J177" s="296" t="s">
        <v>220</v>
      </c>
      <c r="K177" s="297"/>
      <c r="L177" s="295"/>
    </row>
    <row r="178" spans="1:12" ht="27" customHeight="1">
      <c r="A178" s="276">
        <f t="shared" si="10"/>
        <v>26</v>
      </c>
      <c r="B178" s="277" t="s">
        <v>54</v>
      </c>
      <c r="C178" s="277" t="s">
        <v>86</v>
      </c>
      <c r="D178" s="298">
        <v>325.56</v>
      </c>
      <c r="E178" s="318">
        <v>0.70099999999999996</v>
      </c>
      <c r="F178" s="243">
        <v>315.29000000000002</v>
      </c>
      <c r="G178" s="243">
        <v>8.5999999999999993E-2</v>
      </c>
      <c r="H178" s="243">
        <v>311.06</v>
      </c>
      <c r="I178" s="526">
        <v>0</v>
      </c>
      <c r="J178" s="296" t="s">
        <v>220</v>
      </c>
      <c r="K178" s="297"/>
      <c r="L178" s="295"/>
    </row>
    <row r="179" spans="1:12" ht="27" customHeight="1">
      <c r="A179" s="276">
        <f t="shared" si="10"/>
        <v>27</v>
      </c>
      <c r="B179" s="277" t="s">
        <v>55</v>
      </c>
      <c r="C179" s="277" t="s">
        <v>86</v>
      </c>
      <c r="D179" s="298">
        <v>129.19999999999999</v>
      </c>
      <c r="E179" s="318">
        <v>0.5</v>
      </c>
      <c r="F179" s="298">
        <v>123.4</v>
      </c>
      <c r="G179" s="298">
        <v>0.02</v>
      </c>
      <c r="H179" s="243">
        <v>122.2</v>
      </c>
      <c r="I179" s="525">
        <v>0</v>
      </c>
      <c r="J179" s="296" t="s">
        <v>220</v>
      </c>
      <c r="K179" s="297"/>
      <c r="L179" s="295"/>
    </row>
    <row r="180" spans="1:12" ht="27" customHeight="1">
      <c r="A180" s="276">
        <f t="shared" si="10"/>
        <v>28</v>
      </c>
      <c r="B180" s="277" t="s">
        <v>56</v>
      </c>
      <c r="C180" s="277" t="s">
        <v>86</v>
      </c>
      <c r="D180" s="298">
        <v>282.77999999999997</v>
      </c>
      <c r="E180" s="318">
        <v>0.51300000000000001</v>
      </c>
      <c r="F180" s="298">
        <v>277.25</v>
      </c>
      <c r="G180" s="298">
        <v>5.1999999999999998E-2</v>
      </c>
      <c r="H180" s="298">
        <v>275.77999999999997</v>
      </c>
      <c r="I180" s="525">
        <v>0</v>
      </c>
      <c r="J180" s="296" t="s">
        <v>220</v>
      </c>
      <c r="K180" s="297"/>
      <c r="L180" s="295"/>
    </row>
    <row r="181" spans="1:12" ht="27" customHeight="1">
      <c r="A181" s="276">
        <f t="shared" si="10"/>
        <v>29</v>
      </c>
      <c r="B181" s="277" t="s">
        <v>57</v>
      </c>
      <c r="C181" s="277" t="s">
        <v>86</v>
      </c>
      <c r="D181" s="298">
        <v>99</v>
      </c>
      <c r="E181" s="318">
        <v>2.6110000000000002</v>
      </c>
      <c r="F181" s="298">
        <v>90.72</v>
      </c>
      <c r="G181" s="298">
        <v>0.114</v>
      </c>
      <c r="H181" s="243">
        <v>90</v>
      </c>
      <c r="I181" s="526">
        <v>0</v>
      </c>
      <c r="J181" s="296" t="s">
        <v>220</v>
      </c>
      <c r="K181" s="297"/>
      <c r="L181" s="295"/>
    </row>
    <row r="182" spans="1:12" ht="27" customHeight="1">
      <c r="A182" s="276">
        <f t="shared" si="10"/>
        <v>30</v>
      </c>
      <c r="B182" s="277" t="s">
        <v>58</v>
      </c>
      <c r="C182" s="277" t="s">
        <v>86</v>
      </c>
      <c r="D182" s="298">
        <v>189.7</v>
      </c>
      <c r="E182" s="298">
        <v>7.9000000000000001E-2</v>
      </c>
      <c r="F182" s="298">
        <v>187.6</v>
      </c>
      <c r="G182" s="298">
        <v>1.6E-2</v>
      </c>
      <c r="H182" s="243">
        <v>186.99</v>
      </c>
      <c r="I182" s="526">
        <v>0</v>
      </c>
      <c r="J182" s="296" t="s">
        <v>220</v>
      </c>
      <c r="K182" s="297"/>
      <c r="L182" s="295"/>
    </row>
    <row r="183" spans="1:12" ht="27" customHeight="1">
      <c r="A183" s="276">
        <f t="shared" si="10"/>
        <v>31</v>
      </c>
      <c r="B183" s="277" t="s">
        <v>59</v>
      </c>
      <c r="C183" s="277" t="s">
        <v>86</v>
      </c>
      <c r="D183" s="298">
        <v>171.19</v>
      </c>
      <c r="E183" s="318">
        <v>9.6879999999999994E-2</v>
      </c>
      <c r="F183" s="298">
        <v>168.14</v>
      </c>
      <c r="G183" s="318">
        <v>2.3E-2</v>
      </c>
      <c r="H183" s="243">
        <v>167.19</v>
      </c>
      <c r="I183" s="526">
        <v>0</v>
      </c>
      <c r="J183" s="296" t="s">
        <v>220</v>
      </c>
      <c r="K183" s="297"/>
      <c r="L183" s="295"/>
    </row>
    <row r="184" spans="1:12" ht="27" customHeight="1">
      <c r="A184" s="276">
        <f t="shared" si="10"/>
        <v>32</v>
      </c>
      <c r="B184" s="277" t="s">
        <v>60</v>
      </c>
      <c r="C184" s="277" t="s">
        <v>87</v>
      </c>
      <c r="D184" s="298">
        <v>142.6</v>
      </c>
      <c r="E184" s="318">
        <v>9.157</v>
      </c>
      <c r="F184" s="298">
        <v>139.43</v>
      </c>
      <c r="G184" s="298">
        <v>1.7649999999999999</v>
      </c>
      <c r="H184" s="298">
        <v>139.57</v>
      </c>
      <c r="I184" s="523">
        <v>1.9850000000000001</v>
      </c>
      <c r="J184" s="296" t="s">
        <v>220</v>
      </c>
      <c r="K184" s="297"/>
      <c r="L184" s="295"/>
    </row>
    <row r="185" spans="1:12" ht="27" customHeight="1">
      <c r="A185" s="276">
        <v>33</v>
      </c>
      <c r="B185" s="277" t="s">
        <v>61</v>
      </c>
      <c r="C185" s="277" t="s">
        <v>87</v>
      </c>
      <c r="D185" s="298">
        <v>239.5</v>
      </c>
      <c r="E185" s="318">
        <v>2.6720000000000002</v>
      </c>
      <c r="F185" s="298">
        <v>234.05</v>
      </c>
      <c r="G185" s="318">
        <v>0.33400000000000002</v>
      </c>
      <c r="H185" s="298">
        <v>231.5</v>
      </c>
      <c r="I185" s="523">
        <v>0</v>
      </c>
      <c r="J185" s="296" t="s">
        <v>220</v>
      </c>
      <c r="K185" s="297"/>
      <c r="L185" s="295"/>
    </row>
    <row r="186" spans="1:12" ht="27" customHeight="1">
      <c r="A186" s="276">
        <f t="shared" si="10"/>
        <v>34</v>
      </c>
      <c r="B186" s="277" t="s">
        <v>62</v>
      </c>
      <c r="C186" s="277" t="s">
        <v>88</v>
      </c>
      <c r="D186" s="298">
        <v>120.5</v>
      </c>
      <c r="E186" s="318">
        <v>3.677</v>
      </c>
      <c r="F186" s="298">
        <v>118.38</v>
      </c>
      <c r="G186" s="298">
        <v>0.42299999999999999</v>
      </c>
      <c r="H186" s="298">
        <v>119.48</v>
      </c>
      <c r="I186" s="525">
        <v>1.85</v>
      </c>
      <c r="J186" s="296" t="s">
        <v>220</v>
      </c>
      <c r="K186" s="297"/>
      <c r="L186" s="295"/>
    </row>
    <row r="187" spans="1:12" ht="27" customHeight="1">
      <c r="A187" s="276">
        <f t="shared" si="10"/>
        <v>35</v>
      </c>
      <c r="B187" s="277" t="s">
        <v>63</v>
      </c>
      <c r="C187" s="277" t="s">
        <v>89</v>
      </c>
      <c r="D187" s="298">
        <v>110.56</v>
      </c>
      <c r="E187" s="318">
        <v>2.75</v>
      </c>
      <c r="F187" s="298">
        <v>107.37</v>
      </c>
      <c r="G187" s="298">
        <v>0.35799999999999998</v>
      </c>
      <c r="H187" s="298">
        <v>108.78</v>
      </c>
      <c r="I187" s="525">
        <v>0.84099999999999997</v>
      </c>
      <c r="J187" s="296" t="s">
        <v>220</v>
      </c>
      <c r="K187" s="297"/>
      <c r="L187" s="295"/>
    </row>
    <row r="188" spans="1:12" ht="27" customHeight="1">
      <c r="A188" s="276">
        <f t="shared" si="10"/>
        <v>36</v>
      </c>
      <c r="B188" s="277" t="s">
        <v>64</v>
      </c>
      <c r="C188" s="277" t="s">
        <v>90</v>
      </c>
      <c r="D188" s="298">
        <v>72</v>
      </c>
      <c r="E188" s="318">
        <v>38.036000000000001</v>
      </c>
      <c r="F188" s="298">
        <v>50.3</v>
      </c>
      <c r="G188" s="318">
        <v>4.0830000000000002</v>
      </c>
      <c r="H188" s="298">
        <v>53.17</v>
      </c>
      <c r="I188" s="523">
        <v>7.0449999999999999</v>
      </c>
      <c r="J188" s="296" t="s">
        <v>220</v>
      </c>
      <c r="K188" s="297"/>
      <c r="L188" s="295"/>
    </row>
    <row r="189" spans="1:12" ht="27" customHeight="1">
      <c r="A189" s="276">
        <f t="shared" si="10"/>
        <v>37</v>
      </c>
      <c r="B189" s="277" t="s">
        <v>65</v>
      </c>
      <c r="C189" s="277" t="s">
        <v>90</v>
      </c>
      <c r="D189" s="298">
        <v>185</v>
      </c>
      <c r="E189" s="318">
        <v>412.66</v>
      </c>
      <c r="F189" s="298">
        <v>161</v>
      </c>
      <c r="G189" s="318">
        <v>167.76599999999999</v>
      </c>
      <c r="H189" s="298">
        <v>167.57</v>
      </c>
      <c r="I189" s="523">
        <v>222.16800000000001</v>
      </c>
      <c r="J189" s="296" t="s">
        <v>220</v>
      </c>
      <c r="K189" s="297"/>
      <c r="L189" s="295"/>
    </row>
    <row r="190" spans="1:12" ht="27" customHeight="1" thickBot="1">
      <c r="A190" s="278">
        <v>38</v>
      </c>
      <c r="B190" s="279" t="s">
        <v>66</v>
      </c>
      <c r="C190" s="279" t="s">
        <v>91</v>
      </c>
      <c r="D190" s="320">
        <v>231</v>
      </c>
      <c r="E190" s="321">
        <v>30.48</v>
      </c>
      <c r="F190" s="320">
        <v>229.14</v>
      </c>
      <c r="G190" s="321">
        <v>17.09</v>
      </c>
      <c r="H190" s="320">
        <v>228.87</v>
      </c>
      <c r="I190" s="524">
        <v>15.47</v>
      </c>
      <c r="J190" s="296" t="s">
        <v>220</v>
      </c>
      <c r="K190" s="297"/>
      <c r="L190" s="295"/>
    </row>
    <row r="191" spans="1:12" ht="27" customHeight="1" thickBot="1">
      <c r="A191" s="272"/>
      <c r="B191" s="242" t="s">
        <v>67</v>
      </c>
      <c r="C191" s="242"/>
      <c r="D191" s="322"/>
      <c r="E191" s="323">
        <f>SUM(E153:E190)</f>
        <v>1819.5944780000002</v>
      </c>
      <c r="F191" s="322"/>
      <c r="G191" s="323">
        <f>SUM(G153:G190)</f>
        <v>593.76800000000003</v>
      </c>
      <c r="H191" s="322"/>
      <c r="I191" s="323">
        <f>SUM(I153:I190)</f>
        <v>611.32800000000009</v>
      </c>
      <c r="J191" s="357"/>
      <c r="K191" s="252"/>
      <c r="L191" s="295"/>
    </row>
    <row r="192" spans="1:12" ht="27" customHeight="1" thickBot="1">
      <c r="A192" s="300" t="s">
        <v>68</v>
      </c>
      <c r="B192" s="255" t="s">
        <v>69</v>
      </c>
      <c r="C192" s="255"/>
      <c r="D192" s="285"/>
      <c r="E192" s="284"/>
      <c r="F192" s="255"/>
      <c r="G192" s="256">
        <v>1</v>
      </c>
      <c r="H192" s="285"/>
      <c r="I192" s="301">
        <f>IFERROR(+I191/G191,0)</f>
        <v>1.0295738402877892</v>
      </c>
      <c r="J192" s="306"/>
      <c r="K192" s="292"/>
      <c r="L192" s="295"/>
    </row>
    <row r="193" spans="1:12" ht="27" customHeight="1" thickBot="1">
      <c r="A193" s="303"/>
      <c r="B193" s="304"/>
      <c r="C193" s="290"/>
      <c r="D193" s="290"/>
      <c r="E193" s="254">
        <v>1</v>
      </c>
      <c r="F193" s="253" t="s">
        <v>68</v>
      </c>
      <c r="G193" s="254">
        <f>+G191/E191*100%</f>
        <v>0.32631886235038354</v>
      </c>
      <c r="H193" s="290"/>
      <c r="I193" s="305">
        <f>+I191/E191</f>
        <v>0.33596936426842688</v>
      </c>
      <c r="J193" s="306"/>
      <c r="K193" s="292"/>
      <c r="L193" s="295"/>
    </row>
    <row r="194" spans="1:12" ht="27" customHeight="1" thickBot="1">
      <c r="L194" s="295"/>
    </row>
    <row r="195" spans="1:12" ht="27" customHeight="1" thickBot="1">
      <c r="A195" s="260"/>
      <c r="B195" s="261"/>
      <c r="C195" s="261"/>
      <c r="D195" s="261"/>
      <c r="E195" s="262">
        <f>E242+1</f>
        <v>15</v>
      </c>
      <c r="F195" s="263" t="s">
        <v>222</v>
      </c>
      <c r="G195" s="262">
        <v>2015</v>
      </c>
      <c r="H195" s="261"/>
      <c r="I195" s="261"/>
      <c r="J195" s="264"/>
      <c r="K195" s="474"/>
      <c r="L195" s="295"/>
    </row>
    <row r="196" spans="1:12" ht="27" customHeight="1">
      <c r="A196" s="549" t="s">
        <v>18</v>
      </c>
      <c r="B196" s="552" t="s">
        <v>19</v>
      </c>
      <c r="C196" s="552" t="s">
        <v>76</v>
      </c>
      <c r="D196" s="564" t="s">
        <v>20</v>
      </c>
      <c r="E196" s="565"/>
      <c r="F196" s="564" t="s">
        <v>97</v>
      </c>
      <c r="G196" s="565"/>
      <c r="H196" s="564" t="s">
        <v>22</v>
      </c>
      <c r="I196" s="565"/>
      <c r="J196" s="570" t="s">
        <v>175</v>
      </c>
      <c r="K196" s="239"/>
      <c r="L196" s="295"/>
    </row>
    <row r="197" spans="1:12" ht="27" customHeight="1">
      <c r="A197" s="550"/>
      <c r="B197" s="553"/>
      <c r="C197" s="553"/>
      <c r="D197" s="247" t="s">
        <v>24</v>
      </c>
      <c r="E197" s="247" t="s">
        <v>25</v>
      </c>
      <c r="F197" s="240" t="s">
        <v>24</v>
      </c>
      <c r="G197" s="247" t="s">
        <v>25</v>
      </c>
      <c r="H197" s="240" t="s">
        <v>24</v>
      </c>
      <c r="I197" s="247" t="s">
        <v>25</v>
      </c>
      <c r="J197" s="568"/>
      <c r="K197" s="239"/>
      <c r="L197" s="295"/>
    </row>
    <row r="198" spans="1:12" ht="27" customHeight="1" thickBot="1">
      <c r="A198" s="551"/>
      <c r="B198" s="554"/>
      <c r="C198" s="554"/>
      <c r="D198" s="248" t="s">
        <v>26</v>
      </c>
      <c r="E198" s="248" t="s">
        <v>163</v>
      </c>
      <c r="F198" s="241" t="s">
        <v>26</v>
      </c>
      <c r="G198" s="248" t="s">
        <v>163</v>
      </c>
      <c r="H198" s="241" t="s">
        <v>26</v>
      </c>
      <c r="I198" s="248" t="s">
        <v>163</v>
      </c>
      <c r="J198" s="569"/>
      <c r="K198" s="239"/>
      <c r="L198" s="295"/>
    </row>
    <row r="199" spans="1:12" ht="27" customHeight="1" thickBot="1">
      <c r="A199" s="272">
        <v>1</v>
      </c>
      <c r="B199" s="242">
        <v>2</v>
      </c>
      <c r="C199" s="242">
        <v>3</v>
      </c>
      <c r="D199" s="242">
        <v>4</v>
      </c>
      <c r="E199" s="242">
        <v>5</v>
      </c>
      <c r="F199" s="242">
        <v>6</v>
      </c>
      <c r="G199" s="242">
        <v>7</v>
      </c>
      <c r="H199" s="242">
        <v>8</v>
      </c>
      <c r="I199" s="242">
        <v>9</v>
      </c>
      <c r="J199" s="356">
        <v>10</v>
      </c>
      <c r="K199" s="239"/>
      <c r="L199" s="295"/>
    </row>
    <row r="200" spans="1:12" ht="27" customHeight="1">
      <c r="A200" s="273">
        <v>1</v>
      </c>
      <c r="B200" s="274" t="s">
        <v>28</v>
      </c>
      <c r="C200" s="274" t="s">
        <v>77</v>
      </c>
      <c r="D200" s="316">
        <v>55.77</v>
      </c>
      <c r="E200" s="317">
        <v>31.144597999999998</v>
      </c>
      <c r="F200" s="316">
        <v>48.16</v>
      </c>
      <c r="G200" s="316">
        <v>2.5836920000000001</v>
      </c>
      <c r="H200" s="316">
        <v>47.23</v>
      </c>
      <c r="I200" s="512">
        <v>0.93388000000000004</v>
      </c>
      <c r="J200" s="296" t="s">
        <v>220</v>
      </c>
      <c r="K200" s="297"/>
      <c r="L200" s="295"/>
    </row>
    <row r="201" spans="1:12" ht="27" customHeight="1">
      <c r="A201" s="276">
        <f>+A200+1</f>
        <v>2</v>
      </c>
      <c r="B201" s="277" t="s">
        <v>29</v>
      </c>
      <c r="C201" s="277" t="s">
        <v>77</v>
      </c>
      <c r="D201" s="298">
        <v>339.5</v>
      </c>
      <c r="E201" s="318">
        <v>7.77</v>
      </c>
      <c r="F201" s="298">
        <v>332.94</v>
      </c>
      <c r="G201" s="318">
        <v>2.4649999999999999</v>
      </c>
      <c r="H201" s="298">
        <v>336.03</v>
      </c>
      <c r="I201" s="511">
        <v>4.7774999999999999</v>
      </c>
      <c r="J201" s="296" t="s">
        <v>220</v>
      </c>
      <c r="K201" s="297"/>
      <c r="L201" s="295"/>
    </row>
    <row r="202" spans="1:12" ht="27" customHeight="1">
      <c r="A202" s="276">
        <f t="shared" ref="A202:A236" si="11">+A201+1</f>
        <v>3</v>
      </c>
      <c r="B202" s="277" t="s">
        <v>30</v>
      </c>
      <c r="C202" s="277" t="s">
        <v>78</v>
      </c>
      <c r="D202" s="298">
        <v>77.5</v>
      </c>
      <c r="E202" s="318">
        <v>49.020274999999998</v>
      </c>
      <c r="F202" s="298">
        <v>67.099999999999994</v>
      </c>
      <c r="G202" s="318">
        <v>5.6399489999999997</v>
      </c>
      <c r="H202" s="298">
        <v>65.61</v>
      </c>
      <c r="I202" s="511">
        <v>3.253698</v>
      </c>
      <c r="J202" s="275" t="s">
        <v>220</v>
      </c>
      <c r="K202" s="252"/>
      <c r="L202" s="295"/>
    </row>
    <row r="203" spans="1:12" ht="27" customHeight="1">
      <c r="A203" s="276">
        <f t="shared" si="11"/>
        <v>4</v>
      </c>
      <c r="B203" s="277" t="s">
        <v>31</v>
      </c>
      <c r="C203" s="277" t="s">
        <v>79</v>
      </c>
      <c r="D203" s="298">
        <v>463.3</v>
      </c>
      <c r="E203" s="318">
        <v>49.9</v>
      </c>
      <c r="F203" s="501">
        <v>461.38</v>
      </c>
      <c r="G203" s="502">
        <v>14.96</v>
      </c>
      <c r="H203" s="298">
        <v>461.28</v>
      </c>
      <c r="I203" s="319">
        <v>13.72</v>
      </c>
      <c r="J203" s="296" t="s">
        <v>220</v>
      </c>
      <c r="K203" s="297"/>
      <c r="L203" s="295"/>
    </row>
    <row r="204" spans="1:12" ht="27" customHeight="1">
      <c r="A204" s="276">
        <f t="shared" si="11"/>
        <v>5</v>
      </c>
      <c r="B204" s="277" t="s">
        <v>32</v>
      </c>
      <c r="C204" s="277" t="s">
        <v>80</v>
      </c>
      <c r="D204" s="298">
        <v>207</v>
      </c>
      <c r="E204" s="318">
        <v>9.5030000000000001</v>
      </c>
      <c r="F204" s="298">
        <v>195.47</v>
      </c>
      <c r="G204" s="243">
        <v>1.2669999999999999</v>
      </c>
      <c r="H204" s="298">
        <v>193.34</v>
      </c>
      <c r="I204" s="525">
        <v>0.69499999999999995</v>
      </c>
      <c r="J204" s="296" t="s">
        <v>220</v>
      </c>
      <c r="K204" s="297"/>
      <c r="L204" s="295"/>
    </row>
    <row r="205" spans="1:12" ht="27" customHeight="1">
      <c r="A205" s="276">
        <f t="shared" si="11"/>
        <v>6</v>
      </c>
      <c r="B205" s="277" t="s">
        <v>33</v>
      </c>
      <c r="C205" s="277" t="s">
        <v>80</v>
      </c>
      <c r="D205" s="298">
        <v>320</v>
      </c>
      <c r="E205" s="318">
        <v>5.1509999999999998</v>
      </c>
      <c r="F205" s="298">
        <v>320.5</v>
      </c>
      <c r="G205" s="243">
        <v>0.65400000000000003</v>
      </c>
      <c r="H205" s="298">
        <v>307.07</v>
      </c>
      <c r="I205" s="531">
        <v>0</v>
      </c>
      <c r="J205" s="296" t="s">
        <v>220</v>
      </c>
      <c r="K205" s="297"/>
      <c r="L205" s="295"/>
    </row>
    <row r="206" spans="1:12" ht="27" customHeight="1">
      <c r="A206" s="276">
        <f t="shared" si="11"/>
        <v>7</v>
      </c>
      <c r="B206" s="277" t="s">
        <v>34</v>
      </c>
      <c r="C206" s="277" t="s">
        <v>81</v>
      </c>
      <c r="D206" s="298">
        <v>90</v>
      </c>
      <c r="E206" s="318">
        <v>689.09100000000001</v>
      </c>
      <c r="F206" s="298">
        <v>80.400000000000006</v>
      </c>
      <c r="G206" s="298">
        <v>301.71199999999999</v>
      </c>
      <c r="H206" s="298">
        <v>78.87</v>
      </c>
      <c r="I206" s="525">
        <v>258.48</v>
      </c>
      <c r="J206" s="296" t="s">
        <v>220</v>
      </c>
      <c r="K206" s="297"/>
      <c r="L206" s="295"/>
    </row>
    <row r="207" spans="1:12" ht="27" customHeight="1">
      <c r="A207" s="276">
        <f t="shared" si="11"/>
        <v>8</v>
      </c>
      <c r="B207" s="277" t="s">
        <v>35</v>
      </c>
      <c r="C207" s="277" t="s">
        <v>82</v>
      </c>
      <c r="D207" s="298">
        <v>120.5</v>
      </c>
      <c r="E207" s="318">
        <v>2.0920000000000001</v>
      </c>
      <c r="F207" s="298">
        <v>114.8</v>
      </c>
      <c r="G207" s="318">
        <v>0.27100000000000002</v>
      </c>
      <c r="H207" s="243">
        <v>110.5</v>
      </c>
      <c r="I207" s="526">
        <v>0</v>
      </c>
      <c r="J207" s="296" t="s">
        <v>220</v>
      </c>
      <c r="K207" s="297"/>
      <c r="L207" s="295"/>
    </row>
    <row r="208" spans="1:12" ht="27" customHeight="1">
      <c r="A208" s="276">
        <f t="shared" si="11"/>
        <v>9</v>
      </c>
      <c r="B208" s="277" t="s">
        <v>36</v>
      </c>
      <c r="C208" s="277" t="s">
        <v>82</v>
      </c>
      <c r="D208" s="298">
        <v>120.8</v>
      </c>
      <c r="E208" s="318">
        <v>2.3530000000000002</v>
      </c>
      <c r="F208" s="298">
        <v>113.61</v>
      </c>
      <c r="G208" s="318">
        <v>0.35699999999999998</v>
      </c>
      <c r="H208" s="243">
        <v>117.36</v>
      </c>
      <c r="I208" s="526">
        <v>0.878</v>
      </c>
      <c r="J208" s="296" t="s">
        <v>220</v>
      </c>
      <c r="K208" s="297"/>
      <c r="L208" s="295"/>
    </row>
    <row r="209" spans="1:12" ht="27" customHeight="1">
      <c r="A209" s="276">
        <f t="shared" si="11"/>
        <v>10</v>
      </c>
      <c r="B209" s="277" t="s">
        <v>37</v>
      </c>
      <c r="C209" s="277" t="s">
        <v>83</v>
      </c>
      <c r="D209" s="298">
        <v>46.5</v>
      </c>
      <c r="E209" s="298">
        <v>5.3890000000000002</v>
      </c>
      <c r="F209" s="298">
        <v>43.1</v>
      </c>
      <c r="G209" s="298">
        <v>2.1640000000000001</v>
      </c>
      <c r="H209" s="298">
        <v>40.56</v>
      </c>
      <c r="I209" s="525">
        <v>0.94799999999999995</v>
      </c>
      <c r="J209" s="296" t="s">
        <v>220</v>
      </c>
      <c r="K209" s="297"/>
      <c r="L209" s="295"/>
    </row>
    <row r="210" spans="1:12" ht="27" customHeight="1">
      <c r="A210" s="276">
        <f t="shared" si="11"/>
        <v>11</v>
      </c>
      <c r="B210" s="277" t="s">
        <v>39</v>
      </c>
      <c r="C210" s="277" t="s">
        <v>83</v>
      </c>
      <c r="D210" s="298">
        <v>51.5</v>
      </c>
      <c r="E210" s="318">
        <v>2.4159999999999999</v>
      </c>
      <c r="F210" s="298">
        <v>46.88</v>
      </c>
      <c r="G210" s="298">
        <v>0.91100000000000003</v>
      </c>
      <c r="H210" s="298">
        <v>46.87</v>
      </c>
      <c r="I210" s="525">
        <v>0.90900000000000003</v>
      </c>
      <c r="J210" s="296" t="s">
        <v>220</v>
      </c>
      <c r="K210" s="297"/>
      <c r="L210" s="295"/>
    </row>
    <row r="211" spans="1:12" ht="27" customHeight="1">
      <c r="A211" s="276">
        <f t="shared" si="11"/>
        <v>12</v>
      </c>
      <c r="B211" s="277" t="s">
        <v>40</v>
      </c>
      <c r="C211" s="277" t="s">
        <v>81</v>
      </c>
      <c r="D211" s="298">
        <v>81</v>
      </c>
      <c r="E211" s="318">
        <v>1.093</v>
      </c>
      <c r="F211" s="298">
        <v>74.150000000000006</v>
      </c>
      <c r="G211" s="318">
        <v>0.26400000000000001</v>
      </c>
      <c r="H211" s="298">
        <v>73.28</v>
      </c>
      <c r="I211" s="525">
        <v>0.13</v>
      </c>
      <c r="J211" s="296" t="s">
        <v>220</v>
      </c>
      <c r="K211" s="297"/>
      <c r="L211" s="295"/>
    </row>
    <row r="212" spans="1:12" ht="27" customHeight="1">
      <c r="A212" s="276">
        <f t="shared" si="11"/>
        <v>13</v>
      </c>
      <c r="B212" s="277" t="s">
        <v>41</v>
      </c>
      <c r="C212" s="277" t="s">
        <v>81</v>
      </c>
      <c r="D212" s="298">
        <v>82.8</v>
      </c>
      <c r="E212" s="318">
        <v>0.42899999999999999</v>
      </c>
      <c r="F212" s="298">
        <v>80.290000000000006</v>
      </c>
      <c r="G212" s="318">
        <v>0.10100000000000001</v>
      </c>
      <c r="H212" s="298">
        <v>75.8</v>
      </c>
      <c r="I212" s="525">
        <v>0</v>
      </c>
      <c r="J212" s="296" t="s">
        <v>220</v>
      </c>
      <c r="K212" s="297"/>
      <c r="L212" s="295"/>
    </row>
    <row r="213" spans="1:12" ht="27" customHeight="1">
      <c r="A213" s="276">
        <f t="shared" si="11"/>
        <v>14</v>
      </c>
      <c r="B213" s="277" t="s">
        <v>42</v>
      </c>
      <c r="C213" s="277" t="s">
        <v>81</v>
      </c>
      <c r="D213" s="298">
        <v>69.95</v>
      </c>
      <c r="E213" s="318">
        <v>0.25</v>
      </c>
      <c r="F213" s="298">
        <v>68.150000000000006</v>
      </c>
      <c r="G213" s="298">
        <v>6.0999999999999999E-2</v>
      </c>
      <c r="H213" s="298">
        <v>65.650000000000006</v>
      </c>
      <c r="I213" s="525">
        <v>0</v>
      </c>
      <c r="J213" s="296" t="s">
        <v>220</v>
      </c>
      <c r="K213" s="297"/>
      <c r="L213" s="295"/>
    </row>
    <row r="214" spans="1:12" ht="27" customHeight="1">
      <c r="A214" s="276">
        <f t="shared" si="11"/>
        <v>15</v>
      </c>
      <c r="B214" s="277" t="s">
        <v>43</v>
      </c>
      <c r="C214" s="277" t="s">
        <v>81</v>
      </c>
      <c r="D214" s="298">
        <v>48.2</v>
      </c>
      <c r="E214" s="318">
        <v>0.32</v>
      </c>
      <c r="F214" s="298">
        <v>44.56</v>
      </c>
      <c r="G214" s="318">
        <v>1.9E-2</v>
      </c>
      <c r="H214" s="298">
        <v>43</v>
      </c>
      <c r="I214" s="525">
        <v>0</v>
      </c>
      <c r="J214" s="296" t="s">
        <v>220</v>
      </c>
      <c r="K214" s="297"/>
      <c r="L214" s="295"/>
    </row>
    <row r="215" spans="1:12" ht="27" customHeight="1">
      <c r="A215" s="276">
        <f t="shared" si="11"/>
        <v>16</v>
      </c>
      <c r="B215" s="277" t="s">
        <v>84</v>
      </c>
      <c r="C215" s="277" t="s">
        <v>44</v>
      </c>
      <c r="D215" s="298">
        <v>136</v>
      </c>
      <c r="E215" s="318">
        <v>440</v>
      </c>
      <c r="F215" s="298">
        <v>127.37</v>
      </c>
      <c r="G215" s="298">
        <v>66.305999999999997</v>
      </c>
      <c r="H215" s="298">
        <v>128.21</v>
      </c>
      <c r="I215" s="525">
        <v>83.587999999999994</v>
      </c>
      <c r="J215" s="296" t="s">
        <v>220</v>
      </c>
      <c r="K215" s="297"/>
      <c r="L215" s="295"/>
    </row>
    <row r="216" spans="1:12" ht="27" customHeight="1">
      <c r="A216" s="276">
        <f t="shared" si="11"/>
        <v>17</v>
      </c>
      <c r="B216" s="277" t="s">
        <v>45</v>
      </c>
      <c r="C216" s="277" t="s">
        <v>44</v>
      </c>
      <c r="D216" s="298">
        <v>113.5</v>
      </c>
      <c r="E216" s="318">
        <v>3.742</v>
      </c>
      <c r="F216" s="298">
        <v>103.18</v>
      </c>
      <c r="G216" s="298">
        <v>0.314</v>
      </c>
      <c r="H216" s="243">
        <v>104.74</v>
      </c>
      <c r="I216" s="525">
        <v>0.61199999999999999</v>
      </c>
      <c r="J216" s="296" t="s">
        <v>220</v>
      </c>
      <c r="K216" s="297"/>
      <c r="L216" s="295"/>
    </row>
    <row r="217" spans="1:12" ht="27" customHeight="1">
      <c r="A217" s="276">
        <f t="shared" si="11"/>
        <v>18</v>
      </c>
      <c r="B217" s="277" t="s">
        <v>46</v>
      </c>
      <c r="C217" s="277" t="s">
        <v>44</v>
      </c>
      <c r="D217" s="298">
        <v>225.4</v>
      </c>
      <c r="E217" s="298">
        <v>1.2</v>
      </c>
      <c r="F217" s="298">
        <v>222.74</v>
      </c>
      <c r="G217" s="298">
        <v>3.4000000000000002E-2</v>
      </c>
      <c r="H217" s="298">
        <v>220.5</v>
      </c>
      <c r="I217" s="525">
        <v>0</v>
      </c>
      <c r="J217" s="296" t="s">
        <v>220</v>
      </c>
      <c r="K217" s="297"/>
      <c r="L217" s="295"/>
    </row>
    <row r="218" spans="1:12" ht="27" customHeight="1">
      <c r="A218" s="276">
        <f t="shared" si="11"/>
        <v>19</v>
      </c>
      <c r="B218" s="277" t="s">
        <v>47</v>
      </c>
      <c r="C218" s="277" t="s">
        <v>44</v>
      </c>
      <c r="D218" s="298">
        <v>224</v>
      </c>
      <c r="E218" s="318">
        <v>0.6</v>
      </c>
      <c r="F218" s="298">
        <v>215.98</v>
      </c>
      <c r="G218" s="298">
        <v>0.105</v>
      </c>
      <c r="H218" s="243">
        <v>215.15</v>
      </c>
      <c r="I218" s="526">
        <v>4.4999999999999998E-2</v>
      </c>
      <c r="J218" s="296" t="s">
        <v>220</v>
      </c>
      <c r="K218" s="297"/>
      <c r="L218" s="295"/>
    </row>
    <row r="219" spans="1:12" ht="27" customHeight="1">
      <c r="A219" s="276">
        <f t="shared" si="11"/>
        <v>20</v>
      </c>
      <c r="B219" s="277" t="s">
        <v>48</v>
      </c>
      <c r="C219" s="277" t="s">
        <v>44</v>
      </c>
      <c r="D219" s="298">
        <v>196</v>
      </c>
      <c r="E219" s="318">
        <v>1.5820000000000001</v>
      </c>
      <c r="F219" s="298">
        <v>187.9</v>
      </c>
      <c r="G219" s="298">
        <v>0.28899999999999998</v>
      </c>
      <c r="H219" s="243">
        <v>189.81</v>
      </c>
      <c r="I219" s="525">
        <v>0.5</v>
      </c>
      <c r="J219" s="296" t="s">
        <v>220</v>
      </c>
      <c r="K219" s="297"/>
      <c r="L219" s="295"/>
    </row>
    <row r="220" spans="1:12" ht="27" customHeight="1">
      <c r="A220" s="276">
        <f t="shared" si="11"/>
        <v>21</v>
      </c>
      <c r="B220" s="277" t="s">
        <v>49</v>
      </c>
      <c r="C220" s="277" t="s">
        <v>44</v>
      </c>
      <c r="D220" s="298">
        <v>174</v>
      </c>
      <c r="E220" s="318">
        <v>0.47899999999999998</v>
      </c>
      <c r="F220" s="298">
        <v>172.4</v>
      </c>
      <c r="G220" s="298">
        <v>0.05</v>
      </c>
      <c r="H220" s="243">
        <v>171.5</v>
      </c>
      <c r="I220" s="525">
        <v>0</v>
      </c>
      <c r="J220" s="296" t="s">
        <v>220</v>
      </c>
      <c r="K220" s="297"/>
      <c r="L220" s="484"/>
    </row>
    <row r="221" spans="1:12" ht="27" customHeight="1">
      <c r="A221" s="273">
        <f t="shared" si="11"/>
        <v>22</v>
      </c>
      <c r="B221" s="274" t="s">
        <v>50</v>
      </c>
      <c r="C221" s="274" t="s">
        <v>44</v>
      </c>
      <c r="D221" s="316">
        <v>229.1</v>
      </c>
      <c r="E221" s="317">
        <v>0.81299999999999994</v>
      </c>
      <c r="F221" s="316">
        <v>222.34</v>
      </c>
      <c r="G221" s="316">
        <v>0.245</v>
      </c>
      <c r="H221" s="299">
        <v>216</v>
      </c>
      <c r="I221" s="527">
        <v>0</v>
      </c>
      <c r="J221" s="296" t="s">
        <v>220</v>
      </c>
      <c r="K221" s="297"/>
      <c r="L221" s="252"/>
    </row>
    <row r="222" spans="1:12" ht="27" customHeight="1">
      <c r="A222" s="276">
        <f t="shared" si="11"/>
        <v>23</v>
      </c>
      <c r="B222" s="277" t="s">
        <v>51</v>
      </c>
      <c r="C222" s="277" t="s">
        <v>44</v>
      </c>
      <c r="D222" s="298">
        <v>249</v>
      </c>
      <c r="E222" s="318">
        <v>2.1240000000000001</v>
      </c>
      <c r="F222" s="298">
        <v>238.82</v>
      </c>
      <c r="G222" s="298">
        <v>0.13300000000000001</v>
      </c>
      <c r="H222" s="243">
        <v>236.5</v>
      </c>
      <c r="I222" s="526">
        <v>0</v>
      </c>
      <c r="J222" s="296" t="s">
        <v>220</v>
      </c>
      <c r="K222" s="297"/>
      <c r="L222" s="252"/>
    </row>
    <row r="223" spans="1:12" ht="27" customHeight="1">
      <c r="A223" s="276">
        <f t="shared" si="11"/>
        <v>24</v>
      </c>
      <c r="B223" s="277" t="s">
        <v>52</v>
      </c>
      <c r="C223" s="277" t="s">
        <v>85</v>
      </c>
      <c r="D223" s="298">
        <v>164.75</v>
      </c>
      <c r="E223" s="298">
        <v>5</v>
      </c>
      <c r="F223" s="298">
        <v>153.94999999999999</v>
      </c>
      <c r="G223" s="298">
        <v>0.40400000000000003</v>
      </c>
      <c r="H223" s="298">
        <v>151.69999999999999</v>
      </c>
      <c r="I223" s="526">
        <v>8.5999999999999993E-2</v>
      </c>
      <c r="J223" s="296" t="s">
        <v>220</v>
      </c>
      <c r="K223" s="297"/>
      <c r="L223" s="485"/>
    </row>
    <row r="224" spans="1:12" ht="27" customHeight="1">
      <c r="A224" s="276">
        <f t="shared" si="11"/>
        <v>25</v>
      </c>
      <c r="B224" s="277" t="s">
        <v>53</v>
      </c>
      <c r="C224" s="277" t="s">
        <v>85</v>
      </c>
      <c r="D224" s="298">
        <v>179.1</v>
      </c>
      <c r="E224" s="318">
        <v>4.2</v>
      </c>
      <c r="F224" s="243">
        <v>168.04</v>
      </c>
      <c r="G224" s="243">
        <v>0.33</v>
      </c>
      <c r="H224" s="298">
        <v>166.63</v>
      </c>
      <c r="I224" s="525">
        <v>0.13300000000000001</v>
      </c>
      <c r="J224" s="296" t="s">
        <v>220</v>
      </c>
      <c r="K224" s="297"/>
      <c r="L224" s="486"/>
    </row>
    <row r="225" spans="1:12" ht="27" customHeight="1">
      <c r="A225" s="276">
        <f t="shared" si="11"/>
        <v>26</v>
      </c>
      <c r="B225" s="277" t="s">
        <v>54</v>
      </c>
      <c r="C225" s="277" t="s">
        <v>86</v>
      </c>
      <c r="D225" s="298">
        <v>325.56</v>
      </c>
      <c r="E225" s="318">
        <v>0.70099999999999996</v>
      </c>
      <c r="F225" s="243">
        <v>315.29000000000002</v>
      </c>
      <c r="G225" s="243">
        <v>8.5999999999999993E-2</v>
      </c>
      <c r="H225" s="243">
        <v>311.06</v>
      </c>
      <c r="I225" s="526">
        <v>0</v>
      </c>
      <c r="J225" s="296" t="s">
        <v>220</v>
      </c>
      <c r="K225" s="297"/>
      <c r="L225" s="487"/>
    </row>
    <row r="226" spans="1:12" ht="27" customHeight="1">
      <c r="A226" s="276">
        <f t="shared" si="11"/>
        <v>27</v>
      </c>
      <c r="B226" s="277" t="s">
        <v>55</v>
      </c>
      <c r="C226" s="277" t="s">
        <v>86</v>
      </c>
      <c r="D226" s="298">
        <v>129.19999999999999</v>
      </c>
      <c r="E226" s="318">
        <v>0.5</v>
      </c>
      <c r="F226" s="298">
        <v>123.4</v>
      </c>
      <c r="G226" s="298">
        <v>0.02</v>
      </c>
      <c r="H226" s="243">
        <v>122.2</v>
      </c>
      <c r="I226" s="525">
        <v>0</v>
      </c>
      <c r="J226" s="296" t="s">
        <v>220</v>
      </c>
      <c r="K226" s="297"/>
      <c r="L226" s="486"/>
    </row>
    <row r="227" spans="1:12" ht="27" customHeight="1">
      <c r="A227" s="276">
        <f t="shared" si="11"/>
        <v>28</v>
      </c>
      <c r="B227" s="277" t="s">
        <v>56</v>
      </c>
      <c r="C227" s="277" t="s">
        <v>86</v>
      </c>
      <c r="D227" s="298">
        <v>282.77999999999997</v>
      </c>
      <c r="E227" s="318">
        <v>0.51300000000000001</v>
      </c>
      <c r="F227" s="298">
        <v>277.25</v>
      </c>
      <c r="G227" s="298">
        <v>5.1999999999999998E-2</v>
      </c>
      <c r="H227" s="298">
        <v>275.77999999999997</v>
      </c>
      <c r="I227" s="525">
        <v>0</v>
      </c>
      <c r="J227" s="296" t="s">
        <v>220</v>
      </c>
      <c r="K227" s="297"/>
      <c r="L227" s="488"/>
    </row>
    <row r="228" spans="1:12" ht="27" customHeight="1">
      <c r="A228" s="276">
        <f t="shared" si="11"/>
        <v>29</v>
      </c>
      <c r="B228" s="277" t="s">
        <v>57</v>
      </c>
      <c r="C228" s="277" t="s">
        <v>86</v>
      </c>
      <c r="D228" s="298">
        <v>99</v>
      </c>
      <c r="E228" s="318">
        <v>2.6110000000000002</v>
      </c>
      <c r="F228" s="298">
        <v>90.72</v>
      </c>
      <c r="G228" s="298">
        <v>0.114</v>
      </c>
      <c r="H228" s="243">
        <v>90</v>
      </c>
      <c r="I228" s="526">
        <v>0</v>
      </c>
      <c r="J228" s="296" t="s">
        <v>220</v>
      </c>
      <c r="K228" s="297"/>
      <c r="L228" s="488"/>
    </row>
    <row r="229" spans="1:12" ht="27" customHeight="1">
      <c r="A229" s="276">
        <f t="shared" si="11"/>
        <v>30</v>
      </c>
      <c r="B229" s="277" t="s">
        <v>58</v>
      </c>
      <c r="C229" s="277" t="s">
        <v>86</v>
      </c>
      <c r="D229" s="298">
        <v>189.7</v>
      </c>
      <c r="E229" s="298">
        <v>7.9000000000000001E-2</v>
      </c>
      <c r="F229" s="298">
        <v>187.6</v>
      </c>
      <c r="G229" s="298">
        <v>1.6E-2</v>
      </c>
      <c r="H229" s="243">
        <v>186.99</v>
      </c>
      <c r="I229" s="526">
        <v>0</v>
      </c>
      <c r="J229" s="296" t="s">
        <v>220</v>
      </c>
      <c r="K229" s="297"/>
      <c r="L229" s="486"/>
    </row>
    <row r="230" spans="1:12" ht="27" customHeight="1">
      <c r="A230" s="276">
        <f t="shared" si="11"/>
        <v>31</v>
      </c>
      <c r="B230" s="277" t="s">
        <v>59</v>
      </c>
      <c r="C230" s="277" t="s">
        <v>86</v>
      </c>
      <c r="D230" s="298">
        <v>171.19</v>
      </c>
      <c r="E230" s="318">
        <v>9.6879999999999994E-2</v>
      </c>
      <c r="F230" s="298">
        <v>168.14</v>
      </c>
      <c r="G230" s="318">
        <v>2.3E-2</v>
      </c>
      <c r="H230" s="243">
        <v>167.19</v>
      </c>
      <c r="I230" s="526">
        <v>0</v>
      </c>
      <c r="J230" s="296" t="s">
        <v>220</v>
      </c>
      <c r="K230" s="297"/>
      <c r="L230" s="486"/>
    </row>
    <row r="231" spans="1:12" ht="27" customHeight="1">
      <c r="A231" s="276">
        <f t="shared" si="11"/>
        <v>32</v>
      </c>
      <c r="B231" s="277" t="s">
        <v>60</v>
      </c>
      <c r="C231" s="277" t="s">
        <v>87</v>
      </c>
      <c r="D231" s="298">
        <v>142.6</v>
      </c>
      <c r="E231" s="318">
        <v>9.157</v>
      </c>
      <c r="F231" s="298">
        <v>139.43</v>
      </c>
      <c r="G231" s="298">
        <v>1.7649999999999999</v>
      </c>
      <c r="H231" s="298">
        <v>139.6</v>
      </c>
      <c r="I231" s="523">
        <v>2.036</v>
      </c>
      <c r="J231" s="296" t="s">
        <v>220</v>
      </c>
      <c r="K231" s="297"/>
      <c r="L231" s="486"/>
    </row>
    <row r="232" spans="1:12" ht="27" customHeight="1">
      <c r="A232" s="276">
        <f t="shared" si="11"/>
        <v>33</v>
      </c>
      <c r="B232" s="277" t="s">
        <v>61</v>
      </c>
      <c r="C232" s="277" t="s">
        <v>87</v>
      </c>
      <c r="D232" s="298">
        <v>239.5</v>
      </c>
      <c r="E232" s="318">
        <v>2.6720000000000002</v>
      </c>
      <c r="F232" s="298">
        <v>234.05</v>
      </c>
      <c r="G232" s="318">
        <v>0.33400000000000002</v>
      </c>
      <c r="H232" s="298">
        <v>231.5</v>
      </c>
      <c r="I232" s="523">
        <v>0</v>
      </c>
      <c r="J232" s="296" t="s">
        <v>220</v>
      </c>
      <c r="K232" s="297"/>
      <c r="L232" s="486"/>
    </row>
    <row r="233" spans="1:12" ht="27" customHeight="1">
      <c r="A233" s="276">
        <f t="shared" si="11"/>
        <v>34</v>
      </c>
      <c r="B233" s="277" t="s">
        <v>62</v>
      </c>
      <c r="C233" s="277" t="s">
        <v>88</v>
      </c>
      <c r="D233" s="298">
        <v>120.5</v>
      </c>
      <c r="E233" s="318">
        <v>3.677</v>
      </c>
      <c r="F233" s="298">
        <v>118.38</v>
      </c>
      <c r="G233" s="298">
        <v>0.42299999999999999</v>
      </c>
      <c r="H233" s="298">
        <v>119.49</v>
      </c>
      <c r="I233" s="525">
        <v>1.869</v>
      </c>
      <c r="J233" s="296" t="s">
        <v>220</v>
      </c>
      <c r="K233" s="297"/>
      <c r="L233" s="486"/>
    </row>
    <row r="234" spans="1:12" ht="27" customHeight="1">
      <c r="A234" s="276">
        <f t="shared" si="11"/>
        <v>35</v>
      </c>
      <c r="B234" s="277" t="s">
        <v>63</v>
      </c>
      <c r="C234" s="277" t="s">
        <v>89</v>
      </c>
      <c r="D234" s="298">
        <v>110.56</v>
      </c>
      <c r="E234" s="318">
        <v>2.75</v>
      </c>
      <c r="F234" s="298">
        <v>107.37</v>
      </c>
      <c r="G234" s="298">
        <v>0.35799999999999998</v>
      </c>
      <c r="H234" s="298">
        <v>108.8</v>
      </c>
      <c r="I234" s="525">
        <v>0.85</v>
      </c>
      <c r="J234" s="296" t="s">
        <v>220</v>
      </c>
      <c r="K234" s="297"/>
      <c r="L234" s="486"/>
    </row>
    <row r="235" spans="1:12" ht="27" customHeight="1">
      <c r="A235" s="276">
        <f t="shared" si="11"/>
        <v>36</v>
      </c>
      <c r="B235" s="277" t="s">
        <v>64</v>
      </c>
      <c r="C235" s="277" t="s">
        <v>90</v>
      </c>
      <c r="D235" s="298">
        <v>72</v>
      </c>
      <c r="E235" s="318">
        <v>38.036000000000001</v>
      </c>
      <c r="F235" s="298">
        <v>50.3</v>
      </c>
      <c r="G235" s="318">
        <v>4.0830000000000002</v>
      </c>
      <c r="H235" s="298">
        <v>53.18</v>
      </c>
      <c r="I235" s="523">
        <v>7.0549999999999997</v>
      </c>
      <c r="J235" s="296" t="s">
        <v>220</v>
      </c>
      <c r="K235" s="297"/>
      <c r="L235" s="486"/>
    </row>
    <row r="236" spans="1:12" ht="27" customHeight="1">
      <c r="A236" s="276">
        <f t="shared" si="11"/>
        <v>37</v>
      </c>
      <c r="B236" s="277" t="s">
        <v>65</v>
      </c>
      <c r="C236" s="277" t="s">
        <v>90</v>
      </c>
      <c r="D236" s="298">
        <v>185</v>
      </c>
      <c r="E236" s="318">
        <v>412.66</v>
      </c>
      <c r="F236" s="298">
        <v>161</v>
      </c>
      <c r="G236" s="318">
        <v>167.76599999999999</v>
      </c>
      <c r="H236" s="298">
        <v>167.59</v>
      </c>
      <c r="I236" s="523">
        <v>222.34200000000001</v>
      </c>
      <c r="J236" s="296" t="s">
        <v>220</v>
      </c>
      <c r="K236" s="297"/>
      <c r="L236" s="486"/>
    </row>
    <row r="237" spans="1:12" ht="27" customHeight="1" thickBot="1">
      <c r="A237" s="278">
        <v>38</v>
      </c>
      <c r="B237" s="279" t="s">
        <v>66</v>
      </c>
      <c r="C237" s="279" t="s">
        <v>91</v>
      </c>
      <c r="D237" s="320">
        <v>231</v>
      </c>
      <c r="E237" s="321">
        <v>30.48</v>
      </c>
      <c r="F237" s="320">
        <v>229.15</v>
      </c>
      <c r="G237" s="321">
        <v>17.149999999999999</v>
      </c>
      <c r="H237" s="320">
        <v>229.09</v>
      </c>
      <c r="I237" s="524">
        <v>16.78</v>
      </c>
      <c r="J237" s="296" t="s">
        <v>220</v>
      </c>
      <c r="K237" s="297"/>
      <c r="L237" s="489"/>
    </row>
    <row r="238" spans="1:12" ht="27" customHeight="1" thickBot="1">
      <c r="A238" s="272"/>
      <c r="B238" s="242" t="s">
        <v>67</v>
      </c>
      <c r="C238" s="242"/>
      <c r="D238" s="322"/>
      <c r="E238" s="323">
        <f>SUM(E200:E237)</f>
        <v>1819.5947530000003</v>
      </c>
      <c r="F238" s="322"/>
      <c r="G238" s="323">
        <f>SUM(G200:G237)</f>
        <v>593.82964100000004</v>
      </c>
      <c r="H238" s="322"/>
      <c r="I238" s="323">
        <f>SUM(I200:I237)</f>
        <v>620.62107800000013</v>
      </c>
      <c r="J238" s="357"/>
      <c r="K238" s="252"/>
      <c r="L238" s="488"/>
    </row>
    <row r="239" spans="1:12" ht="27" customHeight="1" thickBot="1">
      <c r="A239" s="300" t="s">
        <v>68</v>
      </c>
      <c r="B239" s="255" t="s">
        <v>69</v>
      </c>
      <c r="C239" s="255"/>
      <c r="D239" s="285"/>
      <c r="E239" s="284"/>
      <c r="F239" s="255"/>
      <c r="G239" s="256">
        <v>1</v>
      </c>
      <c r="H239" s="285"/>
      <c r="I239" s="301">
        <f>IFERROR(+I238/G238,0)</f>
        <v>1.0451163686522682</v>
      </c>
      <c r="J239" s="306"/>
      <c r="K239" s="292"/>
      <c r="L239" s="486"/>
    </row>
    <row r="240" spans="1:12" ht="27" customHeight="1" thickBot="1">
      <c r="A240" s="303"/>
      <c r="B240" s="304"/>
      <c r="C240" s="290"/>
      <c r="D240" s="290"/>
      <c r="E240" s="254">
        <v>1</v>
      </c>
      <c r="F240" s="253" t="s">
        <v>68</v>
      </c>
      <c r="G240" s="254">
        <f>+G238/E238*100%</f>
        <v>0.32635268925728755</v>
      </c>
      <c r="H240" s="290"/>
      <c r="I240" s="305">
        <f>+I238/E238</f>
        <v>0.34107653749647848</v>
      </c>
      <c r="J240" s="306"/>
      <c r="K240" s="292"/>
      <c r="L240" s="486"/>
    </row>
    <row r="241" spans="1:12" ht="27" customHeight="1" thickBot="1">
      <c r="A241" s="307"/>
      <c r="B241" s="238"/>
      <c r="C241" s="238"/>
      <c r="D241" s="238"/>
      <c r="E241" s="238"/>
      <c r="F241" s="238"/>
      <c r="G241" s="238"/>
      <c r="H241" s="238"/>
      <c r="I241" s="238"/>
      <c r="L241" s="488"/>
    </row>
    <row r="242" spans="1:12" ht="27" customHeight="1" thickBot="1">
      <c r="A242" s="260"/>
      <c r="B242" s="261"/>
      <c r="C242" s="261"/>
      <c r="D242" s="261"/>
      <c r="E242" s="262">
        <f>E289+1</f>
        <v>14</v>
      </c>
      <c r="F242" s="263" t="s">
        <v>174</v>
      </c>
      <c r="G242" s="262">
        <v>2015</v>
      </c>
      <c r="H242" s="261"/>
      <c r="I242" s="261"/>
      <c r="J242" s="264"/>
      <c r="K242" s="474"/>
      <c r="L242" s="488"/>
    </row>
    <row r="243" spans="1:12" ht="27" customHeight="1">
      <c r="A243" s="549" t="s">
        <v>18</v>
      </c>
      <c r="B243" s="552" t="s">
        <v>19</v>
      </c>
      <c r="C243" s="552" t="s">
        <v>76</v>
      </c>
      <c r="D243" s="564" t="s">
        <v>20</v>
      </c>
      <c r="E243" s="565"/>
      <c r="F243" s="564" t="s">
        <v>97</v>
      </c>
      <c r="G243" s="565"/>
      <c r="H243" s="564" t="s">
        <v>22</v>
      </c>
      <c r="I243" s="565"/>
      <c r="J243" s="570" t="s">
        <v>175</v>
      </c>
      <c r="K243" s="239"/>
      <c r="L243" s="488"/>
    </row>
    <row r="244" spans="1:12" ht="27" customHeight="1">
      <c r="A244" s="550"/>
      <c r="B244" s="553"/>
      <c r="C244" s="553"/>
      <c r="D244" s="247" t="s">
        <v>24</v>
      </c>
      <c r="E244" s="247" t="s">
        <v>25</v>
      </c>
      <c r="F244" s="240" t="s">
        <v>24</v>
      </c>
      <c r="G244" s="247" t="s">
        <v>25</v>
      </c>
      <c r="H244" s="240" t="s">
        <v>24</v>
      </c>
      <c r="I244" s="247" t="s">
        <v>25</v>
      </c>
      <c r="J244" s="568"/>
      <c r="K244" s="239"/>
      <c r="L244" s="486"/>
    </row>
    <row r="245" spans="1:12" ht="27" customHeight="1" thickBot="1">
      <c r="A245" s="551"/>
      <c r="B245" s="554"/>
      <c r="C245" s="554"/>
      <c r="D245" s="248" t="s">
        <v>26</v>
      </c>
      <c r="E245" s="248" t="s">
        <v>163</v>
      </c>
      <c r="F245" s="241" t="s">
        <v>26</v>
      </c>
      <c r="G245" s="248" t="s">
        <v>163</v>
      </c>
      <c r="H245" s="241" t="s">
        <v>26</v>
      </c>
      <c r="I245" s="248" t="s">
        <v>163</v>
      </c>
      <c r="J245" s="569"/>
      <c r="K245" s="239"/>
      <c r="L245" s="488"/>
    </row>
    <row r="246" spans="1:12" ht="27" customHeight="1" thickBot="1">
      <c r="A246" s="272">
        <v>1</v>
      </c>
      <c r="B246" s="242">
        <v>2</v>
      </c>
      <c r="C246" s="242">
        <v>3</v>
      </c>
      <c r="D246" s="242">
        <v>4</v>
      </c>
      <c r="E246" s="242">
        <v>5</v>
      </c>
      <c r="F246" s="242">
        <v>6</v>
      </c>
      <c r="G246" s="242">
        <v>7</v>
      </c>
      <c r="H246" s="242">
        <v>8</v>
      </c>
      <c r="I246" s="242">
        <v>9</v>
      </c>
      <c r="J246" s="356">
        <v>10</v>
      </c>
      <c r="K246" s="239"/>
      <c r="L246" s="486"/>
    </row>
    <row r="247" spans="1:12" ht="27" customHeight="1">
      <c r="A247" s="273">
        <v>1</v>
      </c>
      <c r="B247" s="274" t="s">
        <v>28</v>
      </c>
      <c r="C247" s="274" t="s">
        <v>77</v>
      </c>
      <c r="D247" s="316">
        <v>55.77</v>
      </c>
      <c r="E247" s="317">
        <v>31.144597999999998</v>
      </c>
      <c r="F247" s="316">
        <v>48.16</v>
      </c>
      <c r="G247" s="316">
        <v>2.5836920000000001</v>
      </c>
      <c r="H247" s="316">
        <v>47.25</v>
      </c>
      <c r="I247" s="512">
        <v>0.96845999999999999</v>
      </c>
      <c r="J247" s="275" t="s">
        <v>220</v>
      </c>
      <c r="K247" s="252"/>
      <c r="L247" s="486"/>
    </row>
    <row r="248" spans="1:12" ht="27" customHeight="1">
      <c r="A248" s="276">
        <f>+A247+1</f>
        <v>2</v>
      </c>
      <c r="B248" s="277" t="s">
        <v>29</v>
      </c>
      <c r="C248" s="277" t="s">
        <v>77</v>
      </c>
      <c r="D248" s="298">
        <v>339.5</v>
      </c>
      <c r="E248" s="318">
        <v>7.77</v>
      </c>
      <c r="F248" s="298">
        <v>332.94</v>
      </c>
      <c r="G248" s="318">
        <v>2.4649999999999999</v>
      </c>
      <c r="H248" s="298">
        <v>336.03</v>
      </c>
      <c r="I248" s="511">
        <v>4.7774999999999999</v>
      </c>
      <c r="J248" s="275" t="s">
        <v>220</v>
      </c>
      <c r="K248" s="252"/>
      <c r="L248" s="488"/>
    </row>
    <row r="249" spans="1:12" ht="27" customHeight="1">
      <c r="A249" s="276">
        <f t="shared" ref="A249:A283" si="12">+A248+1</f>
        <v>3</v>
      </c>
      <c r="B249" s="277" t="s">
        <v>30</v>
      </c>
      <c r="C249" s="277" t="s">
        <v>78</v>
      </c>
      <c r="D249" s="298">
        <v>77.5</v>
      </c>
      <c r="E249" s="318">
        <v>49.02</v>
      </c>
      <c r="F249" s="298">
        <v>67.099999999999994</v>
      </c>
      <c r="G249" s="318">
        <v>5.6399489999999997</v>
      </c>
      <c r="H249" s="298">
        <v>65.62</v>
      </c>
      <c r="I249" s="511">
        <v>3.2663129999999998</v>
      </c>
      <c r="J249" s="275"/>
      <c r="K249" s="252"/>
      <c r="L249" s="488"/>
    </row>
    <row r="250" spans="1:12" ht="27" customHeight="1">
      <c r="A250" s="276">
        <f t="shared" si="12"/>
        <v>4</v>
      </c>
      <c r="B250" s="277" t="s">
        <v>31</v>
      </c>
      <c r="C250" s="277" t="s">
        <v>79</v>
      </c>
      <c r="D250" s="298">
        <v>463.3</v>
      </c>
      <c r="E250" s="318">
        <v>49.9</v>
      </c>
      <c r="F250" s="298">
        <v>461.38</v>
      </c>
      <c r="G250" s="318">
        <v>14.96</v>
      </c>
      <c r="H250" s="298">
        <v>461.28</v>
      </c>
      <c r="I250" s="319">
        <v>13.72</v>
      </c>
      <c r="J250" s="275" t="s">
        <v>220</v>
      </c>
      <c r="K250" s="252"/>
      <c r="L250" s="488"/>
    </row>
    <row r="251" spans="1:12" ht="27" customHeight="1">
      <c r="A251" s="276">
        <f t="shared" si="12"/>
        <v>5</v>
      </c>
      <c r="B251" s="277" t="s">
        <v>32</v>
      </c>
      <c r="C251" s="277" t="s">
        <v>80</v>
      </c>
      <c r="D251" s="298">
        <v>207</v>
      </c>
      <c r="E251" s="318">
        <v>9.5030000000000001</v>
      </c>
      <c r="F251" s="298">
        <v>195.47</v>
      </c>
      <c r="G251" s="243">
        <v>1.2669999999999999</v>
      </c>
      <c r="H251" s="298">
        <v>193.34</v>
      </c>
      <c r="I251" s="525">
        <v>0.69499999999999995</v>
      </c>
      <c r="J251" s="275" t="s">
        <v>220</v>
      </c>
      <c r="K251" s="252"/>
      <c r="L251" s="490"/>
    </row>
    <row r="252" spans="1:12" ht="27" customHeight="1">
      <c r="A252" s="276">
        <f t="shared" si="12"/>
        <v>6</v>
      </c>
      <c r="B252" s="277" t="s">
        <v>33</v>
      </c>
      <c r="C252" s="277" t="s">
        <v>80</v>
      </c>
      <c r="D252" s="298">
        <v>320</v>
      </c>
      <c r="E252" s="318">
        <v>5.1509999999999998</v>
      </c>
      <c r="F252" s="298">
        <v>320.5</v>
      </c>
      <c r="G252" s="243">
        <v>0.65400000000000003</v>
      </c>
      <c r="H252" s="298">
        <v>307.07</v>
      </c>
      <c r="I252" s="531">
        <v>0</v>
      </c>
      <c r="J252" s="275" t="s">
        <v>220</v>
      </c>
      <c r="K252" s="252"/>
      <c r="L252" s="490"/>
    </row>
    <row r="253" spans="1:12" ht="27" customHeight="1">
      <c r="A253" s="276">
        <f t="shared" si="12"/>
        <v>7</v>
      </c>
      <c r="B253" s="277" t="s">
        <v>34</v>
      </c>
      <c r="C253" s="277" t="s">
        <v>81</v>
      </c>
      <c r="D253" s="298">
        <v>90</v>
      </c>
      <c r="E253" s="318">
        <v>689.09100000000001</v>
      </c>
      <c r="F253" s="298">
        <v>80.400000000000006</v>
      </c>
      <c r="G253" s="298">
        <v>301.71199999999999</v>
      </c>
      <c r="H253" s="298">
        <v>79.14</v>
      </c>
      <c r="I253" s="525">
        <v>265.78199999999998</v>
      </c>
      <c r="J253" s="275" t="s">
        <v>220</v>
      </c>
      <c r="K253" s="252"/>
      <c r="L253" s="486"/>
    </row>
    <row r="254" spans="1:12" ht="27" customHeight="1">
      <c r="A254" s="276">
        <f t="shared" si="12"/>
        <v>8</v>
      </c>
      <c r="B254" s="277" t="s">
        <v>35</v>
      </c>
      <c r="C254" s="277" t="s">
        <v>82</v>
      </c>
      <c r="D254" s="298">
        <v>120.5</v>
      </c>
      <c r="E254" s="318">
        <v>2.0920000000000001</v>
      </c>
      <c r="F254" s="298">
        <v>114.8</v>
      </c>
      <c r="G254" s="318">
        <v>0.27100000000000002</v>
      </c>
      <c r="H254" s="243">
        <v>110.5</v>
      </c>
      <c r="I254" s="526">
        <v>0</v>
      </c>
      <c r="J254" s="275" t="s">
        <v>220</v>
      </c>
      <c r="K254" s="252"/>
      <c r="L254" s="486"/>
    </row>
    <row r="255" spans="1:12" ht="27" customHeight="1">
      <c r="A255" s="276">
        <f t="shared" si="12"/>
        <v>9</v>
      </c>
      <c r="B255" s="277" t="s">
        <v>36</v>
      </c>
      <c r="C255" s="277" t="s">
        <v>82</v>
      </c>
      <c r="D255" s="298">
        <v>120.8</v>
      </c>
      <c r="E255" s="318">
        <v>2.3530000000000002</v>
      </c>
      <c r="F255" s="298">
        <v>113.61</v>
      </c>
      <c r="G255" s="318">
        <v>0.35699999999999998</v>
      </c>
      <c r="H255" s="243">
        <v>117.4</v>
      </c>
      <c r="I255" s="526">
        <v>0.89</v>
      </c>
      <c r="J255" s="275" t="s">
        <v>220</v>
      </c>
      <c r="K255" s="252"/>
      <c r="L255" s="490"/>
    </row>
    <row r="256" spans="1:12" ht="27" customHeight="1">
      <c r="A256" s="276">
        <f t="shared" si="12"/>
        <v>10</v>
      </c>
      <c r="B256" s="277" t="s">
        <v>37</v>
      </c>
      <c r="C256" s="277" t="s">
        <v>83</v>
      </c>
      <c r="D256" s="298">
        <v>46.5</v>
      </c>
      <c r="E256" s="298">
        <v>5.3890000000000002</v>
      </c>
      <c r="F256" s="298">
        <v>43.1</v>
      </c>
      <c r="G256" s="298">
        <v>2.1640000000000001</v>
      </c>
      <c r="H256" s="298">
        <v>40.58</v>
      </c>
      <c r="I256" s="525">
        <v>0.95099999999999996</v>
      </c>
      <c r="J256" s="275" t="s">
        <v>220</v>
      </c>
      <c r="K256" s="252"/>
      <c r="L256" s="490"/>
    </row>
    <row r="257" spans="1:12" ht="27" customHeight="1">
      <c r="A257" s="276">
        <f t="shared" si="12"/>
        <v>11</v>
      </c>
      <c r="B257" s="277" t="s">
        <v>39</v>
      </c>
      <c r="C257" s="277" t="s">
        <v>83</v>
      </c>
      <c r="D257" s="298">
        <v>51.5</v>
      </c>
      <c r="E257" s="318">
        <v>2.4159999999999999</v>
      </c>
      <c r="F257" s="298">
        <v>46.88</v>
      </c>
      <c r="G257" s="298">
        <v>0.91100000000000003</v>
      </c>
      <c r="H257" s="298">
        <v>46.94</v>
      </c>
      <c r="I257" s="525">
        <v>0.92600000000000005</v>
      </c>
      <c r="J257" s="275" t="s">
        <v>220</v>
      </c>
      <c r="K257" s="252"/>
      <c r="L257" s="490"/>
    </row>
    <row r="258" spans="1:12" ht="27" customHeight="1">
      <c r="A258" s="276">
        <f t="shared" si="12"/>
        <v>12</v>
      </c>
      <c r="B258" s="277" t="s">
        <v>40</v>
      </c>
      <c r="C258" s="277" t="s">
        <v>81</v>
      </c>
      <c r="D258" s="298">
        <v>81</v>
      </c>
      <c r="E258" s="318">
        <v>1.093</v>
      </c>
      <c r="F258" s="298">
        <v>74.150000000000006</v>
      </c>
      <c r="G258" s="318">
        <v>0.26400000000000001</v>
      </c>
      <c r="H258" s="298">
        <v>73.290000000000006</v>
      </c>
      <c r="I258" s="525">
        <v>0.13100000000000001</v>
      </c>
      <c r="J258" s="275" t="s">
        <v>220</v>
      </c>
      <c r="K258" s="252"/>
      <c r="L258" s="252"/>
    </row>
    <row r="259" spans="1:12" ht="27" customHeight="1">
      <c r="A259" s="276">
        <f t="shared" si="12"/>
        <v>13</v>
      </c>
      <c r="B259" s="277" t="s">
        <v>41</v>
      </c>
      <c r="C259" s="277" t="s">
        <v>81</v>
      </c>
      <c r="D259" s="298">
        <v>82.8</v>
      </c>
      <c r="E259" s="318">
        <v>0.42899999999999999</v>
      </c>
      <c r="F259" s="298">
        <v>80.290000000000006</v>
      </c>
      <c r="G259" s="318">
        <v>0.10100000000000001</v>
      </c>
      <c r="H259" s="298">
        <v>75.8</v>
      </c>
      <c r="I259" s="525">
        <v>0</v>
      </c>
      <c r="J259" s="275" t="s">
        <v>220</v>
      </c>
      <c r="K259" s="252"/>
      <c r="L259" s="292"/>
    </row>
    <row r="260" spans="1:12" ht="27" customHeight="1">
      <c r="A260" s="276">
        <f t="shared" si="12"/>
        <v>14</v>
      </c>
      <c r="B260" s="277" t="s">
        <v>42</v>
      </c>
      <c r="C260" s="277" t="s">
        <v>81</v>
      </c>
      <c r="D260" s="298">
        <v>69.95</v>
      </c>
      <c r="E260" s="318">
        <v>0.25</v>
      </c>
      <c r="F260" s="298">
        <v>68.150000000000006</v>
      </c>
      <c r="G260" s="298">
        <v>6.0999999999999999E-2</v>
      </c>
      <c r="H260" s="298">
        <v>65.650000000000006</v>
      </c>
      <c r="I260" s="525">
        <v>0</v>
      </c>
      <c r="J260" s="275" t="s">
        <v>220</v>
      </c>
      <c r="K260" s="252"/>
      <c r="L260" s="295"/>
    </row>
    <row r="261" spans="1:12" ht="27" customHeight="1">
      <c r="A261" s="276">
        <f t="shared" si="12"/>
        <v>15</v>
      </c>
      <c r="B261" s="277" t="s">
        <v>43</v>
      </c>
      <c r="C261" s="277" t="s">
        <v>81</v>
      </c>
      <c r="D261" s="298">
        <v>48.2</v>
      </c>
      <c r="E261" s="318">
        <v>0.32</v>
      </c>
      <c r="F261" s="298">
        <v>44.56</v>
      </c>
      <c r="G261" s="318">
        <v>1.9E-2</v>
      </c>
      <c r="H261" s="298">
        <v>43</v>
      </c>
      <c r="I261" s="525">
        <v>0</v>
      </c>
      <c r="J261" s="275" t="s">
        <v>220</v>
      </c>
      <c r="K261" s="252"/>
      <c r="L261" s="295"/>
    </row>
    <row r="262" spans="1:12" ht="27" customHeight="1">
      <c r="A262" s="276">
        <f t="shared" si="12"/>
        <v>16</v>
      </c>
      <c r="B262" s="277" t="s">
        <v>84</v>
      </c>
      <c r="C262" s="277" t="s">
        <v>44</v>
      </c>
      <c r="D262" s="298">
        <v>136</v>
      </c>
      <c r="E262" s="318">
        <v>440</v>
      </c>
      <c r="F262" s="298">
        <v>127.37</v>
      </c>
      <c r="G262" s="298">
        <v>66.305999999999997</v>
      </c>
      <c r="H262" s="298">
        <v>128.24</v>
      </c>
      <c r="I262" s="525">
        <v>84.254000000000005</v>
      </c>
      <c r="J262" s="275" t="s">
        <v>220</v>
      </c>
      <c r="K262" s="252"/>
      <c r="L262" s="295"/>
    </row>
    <row r="263" spans="1:12" ht="27" customHeight="1">
      <c r="A263" s="276">
        <f t="shared" si="12"/>
        <v>17</v>
      </c>
      <c r="B263" s="277" t="s">
        <v>45</v>
      </c>
      <c r="C263" s="277" t="s">
        <v>44</v>
      </c>
      <c r="D263" s="298">
        <v>113.5</v>
      </c>
      <c r="E263" s="318">
        <v>3.742</v>
      </c>
      <c r="F263" s="298">
        <v>103.18</v>
      </c>
      <c r="G263" s="298">
        <v>0.314</v>
      </c>
      <c r="H263" s="243">
        <v>104.75</v>
      </c>
      <c r="I263" s="525">
        <v>0.61399999999999999</v>
      </c>
      <c r="J263" s="275" t="s">
        <v>220</v>
      </c>
      <c r="K263" s="252"/>
      <c r="L263" s="295"/>
    </row>
    <row r="264" spans="1:12" ht="27" customHeight="1">
      <c r="A264" s="276">
        <f t="shared" si="12"/>
        <v>18</v>
      </c>
      <c r="B264" s="277" t="s">
        <v>46</v>
      </c>
      <c r="C264" s="277" t="s">
        <v>44</v>
      </c>
      <c r="D264" s="298">
        <v>225.4</v>
      </c>
      <c r="E264" s="298">
        <v>1.2</v>
      </c>
      <c r="F264" s="298">
        <v>222.74</v>
      </c>
      <c r="G264" s="298">
        <v>3.4000000000000002E-2</v>
      </c>
      <c r="H264" s="298">
        <v>220.5</v>
      </c>
      <c r="I264" s="525">
        <v>0</v>
      </c>
      <c r="J264" s="275" t="s">
        <v>220</v>
      </c>
      <c r="K264" s="252"/>
      <c r="L264" s="295"/>
    </row>
    <row r="265" spans="1:12" ht="27" customHeight="1">
      <c r="A265" s="276">
        <v>19</v>
      </c>
      <c r="B265" s="277" t="s">
        <v>47</v>
      </c>
      <c r="C265" s="277" t="s">
        <v>44</v>
      </c>
      <c r="D265" s="298">
        <v>224</v>
      </c>
      <c r="E265" s="318">
        <v>0.6</v>
      </c>
      <c r="F265" s="298">
        <v>215.98</v>
      </c>
      <c r="G265" s="298">
        <v>0.105</v>
      </c>
      <c r="H265" s="243">
        <v>215.17</v>
      </c>
      <c r="I265" s="526">
        <v>4.4999999999999998E-2</v>
      </c>
      <c r="J265" s="275" t="s">
        <v>220</v>
      </c>
      <c r="K265" s="252"/>
      <c r="L265" s="295"/>
    </row>
    <row r="266" spans="1:12" ht="27" customHeight="1">
      <c r="A266" s="276">
        <f t="shared" si="12"/>
        <v>20</v>
      </c>
      <c r="B266" s="277" t="s">
        <v>48</v>
      </c>
      <c r="C266" s="277" t="s">
        <v>44</v>
      </c>
      <c r="D266" s="298">
        <v>196</v>
      </c>
      <c r="E266" s="318">
        <v>1.5820000000000001</v>
      </c>
      <c r="F266" s="298">
        <v>187.9</v>
      </c>
      <c r="G266" s="298">
        <v>0.28899999999999998</v>
      </c>
      <c r="H266" s="243">
        <v>189.78</v>
      </c>
      <c r="I266" s="525">
        <v>0.497</v>
      </c>
      <c r="J266" s="275" t="s">
        <v>220</v>
      </c>
      <c r="K266" s="252"/>
      <c r="L266" s="295"/>
    </row>
    <row r="267" spans="1:12" ht="27" customHeight="1">
      <c r="A267" s="276">
        <f t="shared" si="12"/>
        <v>21</v>
      </c>
      <c r="B267" s="277" t="s">
        <v>49</v>
      </c>
      <c r="C267" s="277" t="s">
        <v>44</v>
      </c>
      <c r="D267" s="298">
        <v>174</v>
      </c>
      <c r="E267" s="318">
        <v>0.47899999999999998</v>
      </c>
      <c r="F267" s="298">
        <v>172.4</v>
      </c>
      <c r="G267" s="298">
        <v>0.05</v>
      </c>
      <c r="H267" s="243">
        <v>171.5</v>
      </c>
      <c r="I267" s="525">
        <v>0</v>
      </c>
      <c r="J267" s="275" t="s">
        <v>220</v>
      </c>
      <c r="K267" s="252"/>
      <c r="L267" s="295"/>
    </row>
    <row r="268" spans="1:12" ht="27" customHeight="1">
      <c r="A268" s="273">
        <f t="shared" si="12"/>
        <v>22</v>
      </c>
      <c r="B268" s="274" t="s">
        <v>50</v>
      </c>
      <c r="C268" s="274" t="s">
        <v>44</v>
      </c>
      <c r="D268" s="316">
        <v>229.1</v>
      </c>
      <c r="E268" s="317">
        <v>0.81299999999999994</v>
      </c>
      <c r="F268" s="316">
        <v>222.34</v>
      </c>
      <c r="G268" s="316">
        <v>0.245</v>
      </c>
      <c r="H268" s="299">
        <v>216</v>
      </c>
      <c r="I268" s="527">
        <v>0</v>
      </c>
      <c r="J268" s="275" t="s">
        <v>220</v>
      </c>
      <c r="K268" s="252"/>
      <c r="L268" s="295"/>
    </row>
    <row r="269" spans="1:12" ht="27" customHeight="1">
      <c r="A269" s="276">
        <f t="shared" si="12"/>
        <v>23</v>
      </c>
      <c r="B269" s="277" t="s">
        <v>51</v>
      </c>
      <c r="C269" s="277" t="s">
        <v>44</v>
      </c>
      <c r="D269" s="298">
        <v>249</v>
      </c>
      <c r="E269" s="318">
        <v>2.1240000000000001</v>
      </c>
      <c r="F269" s="298">
        <v>238.82</v>
      </c>
      <c r="G269" s="298">
        <v>0.13300000000000001</v>
      </c>
      <c r="H269" s="243">
        <v>236.5</v>
      </c>
      <c r="I269" s="526">
        <v>0</v>
      </c>
      <c r="J269" s="275" t="s">
        <v>220</v>
      </c>
      <c r="K269" s="252"/>
      <c r="L269" s="295"/>
    </row>
    <row r="270" spans="1:12" ht="27" customHeight="1">
      <c r="A270" s="276">
        <f t="shared" si="12"/>
        <v>24</v>
      </c>
      <c r="B270" s="277" t="s">
        <v>52</v>
      </c>
      <c r="C270" s="277" t="s">
        <v>85</v>
      </c>
      <c r="D270" s="298">
        <v>164.75</v>
      </c>
      <c r="E270" s="298">
        <v>5</v>
      </c>
      <c r="F270" s="298">
        <v>153.94999999999999</v>
      </c>
      <c r="G270" s="298">
        <v>0.40400000000000003</v>
      </c>
      <c r="H270" s="298">
        <v>151.75</v>
      </c>
      <c r="I270" s="526">
        <v>9.1999999999999998E-2</v>
      </c>
      <c r="J270" s="275" t="s">
        <v>220</v>
      </c>
      <c r="K270" s="252"/>
      <c r="L270" s="295"/>
    </row>
    <row r="271" spans="1:12" ht="27" customHeight="1">
      <c r="A271" s="276">
        <f t="shared" si="12"/>
        <v>25</v>
      </c>
      <c r="B271" s="277" t="s">
        <v>53</v>
      </c>
      <c r="C271" s="277" t="s">
        <v>85</v>
      </c>
      <c r="D271" s="298">
        <v>179.1</v>
      </c>
      <c r="E271" s="318">
        <v>4.2</v>
      </c>
      <c r="F271" s="243">
        <v>168.04</v>
      </c>
      <c r="G271" s="243">
        <v>0.33</v>
      </c>
      <c r="H271" s="298">
        <v>166.53</v>
      </c>
      <c r="I271" s="525">
        <v>0.123</v>
      </c>
      <c r="J271" s="275" t="s">
        <v>220</v>
      </c>
      <c r="K271" s="252"/>
      <c r="L271" s="295"/>
    </row>
    <row r="272" spans="1:12" ht="27" customHeight="1">
      <c r="A272" s="276">
        <f t="shared" si="12"/>
        <v>26</v>
      </c>
      <c r="B272" s="277" t="s">
        <v>54</v>
      </c>
      <c r="C272" s="277" t="s">
        <v>86</v>
      </c>
      <c r="D272" s="298">
        <v>325.56</v>
      </c>
      <c r="E272" s="318">
        <v>0.70099999999999996</v>
      </c>
      <c r="F272" s="243">
        <v>315.29000000000002</v>
      </c>
      <c r="G272" s="243">
        <v>8.5999999999999993E-2</v>
      </c>
      <c r="H272" s="243">
        <v>311.06</v>
      </c>
      <c r="I272" s="526">
        <v>0</v>
      </c>
      <c r="J272" s="275" t="s">
        <v>220</v>
      </c>
      <c r="K272" s="252"/>
      <c r="L272" s="295"/>
    </row>
    <row r="273" spans="1:12" ht="27" customHeight="1">
      <c r="A273" s="276">
        <f t="shared" si="12"/>
        <v>27</v>
      </c>
      <c r="B273" s="277" t="s">
        <v>55</v>
      </c>
      <c r="C273" s="277" t="s">
        <v>86</v>
      </c>
      <c r="D273" s="298">
        <v>129.19999999999999</v>
      </c>
      <c r="E273" s="318">
        <v>0.5</v>
      </c>
      <c r="F273" s="298">
        <v>123.4</v>
      </c>
      <c r="G273" s="298">
        <v>0.02</v>
      </c>
      <c r="H273" s="243">
        <v>122.2</v>
      </c>
      <c r="I273" s="525">
        <v>0</v>
      </c>
      <c r="J273" s="275" t="s">
        <v>220</v>
      </c>
      <c r="K273" s="252"/>
      <c r="L273" s="295"/>
    </row>
    <row r="274" spans="1:12" ht="27" customHeight="1">
      <c r="A274" s="276">
        <f t="shared" si="12"/>
        <v>28</v>
      </c>
      <c r="B274" s="277" t="s">
        <v>56</v>
      </c>
      <c r="C274" s="277" t="s">
        <v>86</v>
      </c>
      <c r="D274" s="298">
        <v>282.77999999999997</v>
      </c>
      <c r="E274" s="318">
        <v>0.51300000000000001</v>
      </c>
      <c r="F274" s="298">
        <v>277.25</v>
      </c>
      <c r="G274" s="298">
        <v>5.1999999999999998E-2</v>
      </c>
      <c r="H274" s="298">
        <v>275.77999999999997</v>
      </c>
      <c r="I274" s="525">
        <v>0</v>
      </c>
      <c r="J274" s="275" t="s">
        <v>220</v>
      </c>
      <c r="K274" s="252"/>
      <c r="L274" s="295"/>
    </row>
    <row r="275" spans="1:12" ht="27" customHeight="1">
      <c r="A275" s="276">
        <f t="shared" si="12"/>
        <v>29</v>
      </c>
      <c r="B275" s="277" t="s">
        <v>57</v>
      </c>
      <c r="C275" s="277" t="s">
        <v>86</v>
      </c>
      <c r="D275" s="298">
        <v>99</v>
      </c>
      <c r="E275" s="318">
        <v>2.6110000000000002</v>
      </c>
      <c r="F275" s="298">
        <v>90.72</v>
      </c>
      <c r="G275" s="298">
        <v>0.114</v>
      </c>
      <c r="H275" s="243">
        <v>90</v>
      </c>
      <c r="I275" s="526">
        <v>0</v>
      </c>
      <c r="J275" s="275" t="s">
        <v>220</v>
      </c>
      <c r="K275" s="252"/>
      <c r="L275" s="295"/>
    </row>
    <row r="276" spans="1:12" ht="27" customHeight="1">
      <c r="A276" s="276">
        <f t="shared" si="12"/>
        <v>30</v>
      </c>
      <c r="B276" s="277" t="s">
        <v>58</v>
      </c>
      <c r="C276" s="277" t="s">
        <v>86</v>
      </c>
      <c r="D276" s="298">
        <v>189.7</v>
      </c>
      <c r="E276" s="298">
        <v>7.9000000000000001E-2</v>
      </c>
      <c r="F276" s="298">
        <v>187.6</v>
      </c>
      <c r="G276" s="298">
        <v>1.6E-2</v>
      </c>
      <c r="H276" s="243">
        <v>186.99</v>
      </c>
      <c r="I276" s="526">
        <v>0</v>
      </c>
      <c r="J276" s="275" t="s">
        <v>220</v>
      </c>
      <c r="K276" s="252"/>
      <c r="L276" s="295"/>
    </row>
    <row r="277" spans="1:12" ht="27" customHeight="1">
      <c r="A277" s="276">
        <f t="shared" si="12"/>
        <v>31</v>
      </c>
      <c r="B277" s="277" t="s">
        <v>59</v>
      </c>
      <c r="C277" s="277" t="s">
        <v>86</v>
      </c>
      <c r="D277" s="298">
        <v>171.19</v>
      </c>
      <c r="E277" s="318">
        <v>9.6879999999999994E-2</v>
      </c>
      <c r="F277" s="298">
        <v>168.14</v>
      </c>
      <c r="G277" s="318">
        <v>2.3E-2</v>
      </c>
      <c r="H277" s="243">
        <v>167.19</v>
      </c>
      <c r="I277" s="526">
        <v>0</v>
      </c>
      <c r="J277" s="275" t="s">
        <v>220</v>
      </c>
      <c r="K277" s="252"/>
      <c r="L277" s="295"/>
    </row>
    <row r="278" spans="1:12" ht="27" customHeight="1">
      <c r="A278" s="276">
        <f t="shared" si="12"/>
        <v>32</v>
      </c>
      <c r="B278" s="277" t="s">
        <v>60</v>
      </c>
      <c r="C278" s="277" t="s">
        <v>87</v>
      </c>
      <c r="D278" s="298">
        <v>142.6</v>
      </c>
      <c r="E278" s="318">
        <v>9.157</v>
      </c>
      <c r="F278" s="298">
        <v>139.43</v>
      </c>
      <c r="G278" s="298">
        <v>1.7649999999999999</v>
      </c>
      <c r="H278" s="298">
        <v>139.63</v>
      </c>
      <c r="I278" s="523">
        <v>2.0920000000000001</v>
      </c>
      <c r="J278" s="275" t="s">
        <v>220</v>
      </c>
      <c r="K278" s="252"/>
      <c r="L278" s="295"/>
    </row>
    <row r="279" spans="1:12" ht="27" customHeight="1">
      <c r="A279" s="276">
        <f t="shared" si="12"/>
        <v>33</v>
      </c>
      <c r="B279" s="277" t="s">
        <v>61</v>
      </c>
      <c r="C279" s="277" t="s">
        <v>87</v>
      </c>
      <c r="D279" s="298">
        <v>239.5</v>
      </c>
      <c r="E279" s="318">
        <v>2.6720000000000002</v>
      </c>
      <c r="F279" s="298">
        <v>234.05</v>
      </c>
      <c r="G279" s="318">
        <v>0.33400000000000002</v>
      </c>
      <c r="H279" s="298">
        <v>231.5</v>
      </c>
      <c r="I279" s="523">
        <v>0</v>
      </c>
      <c r="J279" s="275" t="s">
        <v>220</v>
      </c>
      <c r="K279" s="252"/>
      <c r="L279" s="295"/>
    </row>
    <row r="280" spans="1:12" ht="27" customHeight="1">
      <c r="A280" s="276">
        <f t="shared" si="12"/>
        <v>34</v>
      </c>
      <c r="B280" s="277" t="s">
        <v>62</v>
      </c>
      <c r="C280" s="277" t="s">
        <v>88</v>
      </c>
      <c r="D280" s="298">
        <v>120.5</v>
      </c>
      <c r="E280" s="318">
        <v>3.677</v>
      </c>
      <c r="F280" s="298">
        <v>118.38</v>
      </c>
      <c r="G280" s="298">
        <v>0.42299999999999999</v>
      </c>
      <c r="H280" s="298">
        <v>119.5</v>
      </c>
      <c r="I280" s="525">
        <v>1.881</v>
      </c>
      <c r="J280" s="275" t="s">
        <v>220</v>
      </c>
      <c r="K280" s="252"/>
      <c r="L280" s="295"/>
    </row>
    <row r="281" spans="1:12" ht="27" customHeight="1">
      <c r="A281" s="276">
        <f t="shared" si="12"/>
        <v>35</v>
      </c>
      <c r="B281" s="277" t="s">
        <v>63</v>
      </c>
      <c r="C281" s="277" t="s">
        <v>89</v>
      </c>
      <c r="D281" s="298">
        <v>110.56</v>
      </c>
      <c r="E281" s="318">
        <v>2.75</v>
      </c>
      <c r="F281" s="298">
        <v>107.37</v>
      </c>
      <c r="G281" s="298">
        <v>0.35799999999999998</v>
      </c>
      <c r="H281" s="298">
        <v>108.81</v>
      </c>
      <c r="I281" s="525">
        <v>0.85399999999999998</v>
      </c>
      <c r="J281" s="275" t="s">
        <v>220</v>
      </c>
      <c r="K281" s="252"/>
      <c r="L281" s="295"/>
    </row>
    <row r="282" spans="1:12" ht="27" customHeight="1">
      <c r="A282" s="276">
        <f t="shared" si="12"/>
        <v>36</v>
      </c>
      <c r="B282" s="277" t="s">
        <v>64</v>
      </c>
      <c r="C282" s="277" t="s">
        <v>90</v>
      </c>
      <c r="D282" s="298">
        <v>72</v>
      </c>
      <c r="E282" s="318">
        <v>38.036000000000001</v>
      </c>
      <c r="F282" s="298">
        <v>50.35</v>
      </c>
      <c r="G282" s="318">
        <v>4.1210000000000004</v>
      </c>
      <c r="H282" s="298">
        <v>53.2</v>
      </c>
      <c r="I282" s="523">
        <v>7.0759999999999996</v>
      </c>
      <c r="J282" s="275" t="s">
        <v>220</v>
      </c>
      <c r="K282" s="252"/>
      <c r="L282" s="295"/>
    </row>
    <row r="283" spans="1:12" ht="27" customHeight="1">
      <c r="A283" s="276">
        <f t="shared" si="12"/>
        <v>37</v>
      </c>
      <c r="B283" s="277" t="s">
        <v>65</v>
      </c>
      <c r="C283" s="277" t="s">
        <v>90</v>
      </c>
      <c r="D283" s="298">
        <v>185</v>
      </c>
      <c r="E283" s="318">
        <v>412.66</v>
      </c>
      <c r="F283" s="298">
        <v>162</v>
      </c>
      <c r="G283" s="318">
        <v>175.767</v>
      </c>
      <c r="H283" s="298">
        <v>167.59</v>
      </c>
      <c r="I283" s="523">
        <v>222.34200000000001</v>
      </c>
      <c r="J283" s="275" t="s">
        <v>220</v>
      </c>
      <c r="K283" s="252"/>
      <c r="L283" s="295"/>
    </row>
    <row r="284" spans="1:12" ht="27" customHeight="1" thickBot="1">
      <c r="A284" s="278">
        <v>38</v>
      </c>
      <c r="B284" s="279" t="s">
        <v>66</v>
      </c>
      <c r="C284" s="279" t="s">
        <v>91</v>
      </c>
      <c r="D284" s="320">
        <v>231</v>
      </c>
      <c r="E284" s="321">
        <v>30.48</v>
      </c>
      <c r="F284" s="320">
        <v>229.15</v>
      </c>
      <c r="G284" s="321">
        <v>17.149999999999999</v>
      </c>
      <c r="H284" s="320">
        <v>229.25</v>
      </c>
      <c r="I284" s="524">
        <v>17.77</v>
      </c>
      <c r="J284" s="275" t="s">
        <v>220</v>
      </c>
      <c r="K284" s="252"/>
      <c r="L284" s="295"/>
    </row>
    <row r="285" spans="1:12" ht="27" customHeight="1" thickBot="1">
      <c r="A285" s="272"/>
      <c r="B285" s="242" t="s">
        <v>67</v>
      </c>
      <c r="C285" s="242"/>
      <c r="D285" s="322"/>
      <c r="E285" s="323">
        <f>SUM(E247:E284)</f>
        <v>1819.5944780000002</v>
      </c>
      <c r="F285" s="322"/>
      <c r="G285" s="323">
        <f>SUM(G247:G284)</f>
        <v>601.86864099999991</v>
      </c>
      <c r="H285" s="322"/>
      <c r="I285" s="323">
        <f>SUM(I247:I284)</f>
        <v>629.74727299999995</v>
      </c>
      <c r="J285" s="357"/>
      <c r="K285" s="252"/>
      <c r="L285" s="295"/>
    </row>
    <row r="286" spans="1:12" ht="27" customHeight="1" thickBot="1">
      <c r="A286" s="311" t="s">
        <v>68</v>
      </c>
      <c r="B286" s="242" t="s">
        <v>69</v>
      </c>
      <c r="C286" s="242"/>
      <c r="D286" s="244"/>
      <c r="E286" s="249"/>
      <c r="F286" s="242"/>
      <c r="G286" s="250">
        <v>1</v>
      </c>
      <c r="H286" s="244"/>
      <c r="I286" s="312">
        <f>IFERROR(+I285/G285,0)</f>
        <v>1.0463201271853604</v>
      </c>
      <c r="J286" s="306"/>
      <c r="K286" s="292"/>
      <c r="L286" s="295"/>
    </row>
    <row r="287" spans="1:12" ht="27" customHeight="1" thickBot="1">
      <c r="A287" s="303"/>
      <c r="B287" s="304"/>
      <c r="C287" s="290"/>
      <c r="D287" s="290"/>
      <c r="E287" s="254">
        <v>1</v>
      </c>
      <c r="F287" s="253" t="s">
        <v>68</v>
      </c>
      <c r="G287" s="254">
        <f>+G285/E285*100%</f>
        <v>0.33077075594422628</v>
      </c>
      <c r="H287" s="290"/>
      <c r="I287" s="254">
        <f>+I285/E285</f>
        <v>0.34609209942876068</v>
      </c>
      <c r="J287" s="306"/>
      <c r="K287" s="292"/>
      <c r="L287" s="295"/>
    </row>
    <row r="288" spans="1:12" ht="27" customHeight="1" thickBot="1">
      <c r="A288" s="307"/>
      <c r="B288" s="238"/>
      <c r="C288" s="238"/>
      <c r="D288" s="238"/>
      <c r="E288" s="238"/>
      <c r="F288" s="238"/>
      <c r="G288" s="238"/>
      <c r="H288" s="238"/>
      <c r="I288" s="238"/>
      <c r="L288" s="295"/>
    </row>
    <row r="289" spans="1:12" ht="27" customHeight="1" thickBot="1">
      <c r="A289" s="260"/>
      <c r="B289" s="261"/>
      <c r="C289" s="261"/>
      <c r="D289" s="261"/>
      <c r="E289" s="262">
        <v>13</v>
      </c>
      <c r="F289" s="263" t="s">
        <v>222</v>
      </c>
      <c r="G289" s="262">
        <v>2015</v>
      </c>
      <c r="H289" s="261"/>
      <c r="I289" s="261"/>
      <c r="J289" s="264"/>
      <c r="K289" s="474"/>
      <c r="L289" s="295"/>
    </row>
    <row r="290" spans="1:12" ht="27" customHeight="1">
      <c r="A290" s="549" t="s">
        <v>18</v>
      </c>
      <c r="B290" s="552" t="s">
        <v>19</v>
      </c>
      <c r="C290" s="552" t="s">
        <v>76</v>
      </c>
      <c r="D290" s="564" t="s">
        <v>20</v>
      </c>
      <c r="E290" s="565"/>
      <c r="F290" s="564" t="s">
        <v>97</v>
      </c>
      <c r="G290" s="565"/>
      <c r="H290" s="564" t="s">
        <v>22</v>
      </c>
      <c r="I290" s="565"/>
      <c r="J290" s="570" t="s">
        <v>175</v>
      </c>
      <c r="K290" s="239"/>
      <c r="L290" s="295"/>
    </row>
    <row r="291" spans="1:12" ht="27" customHeight="1">
      <c r="A291" s="550"/>
      <c r="B291" s="553"/>
      <c r="C291" s="553"/>
      <c r="D291" s="247" t="s">
        <v>24</v>
      </c>
      <c r="E291" s="247" t="s">
        <v>25</v>
      </c>
      <c r="F291" s="240" t="s">
        <v>24</v>
      </c>
      <c r="G291" s="247" t="s">
        <v>25</v>
      </c>
      <c r="H291" s="240" t="s">
        <v>24</v>
      </c>
      <c r="I291" s="247" t="s">
        <v>25</v>
      </c>
      <c r="J291" s="568"/>
      <c r="K291" s="239"/>
      <c r="L291" s="295"/>
    </row>
    <row r="292" spans="1:12" ht="27" customHeight="1" thickBot="1">
      <c r="A292" s="551"/>
      <c r="B292" s="554"/>
      <c r="C292" s="554"/>
      <c r="D292" s="248" t="s">
        <v>26</v>
      </c>
      <c r="E292" s="248" t="s">
        <v>163</v>
      </c>
      <c r="F292" s="241" t="s">
        <v>26</v>
      </c>
      <c r="G292" s="248" t="s">
        <v>163</v>
      </c>
      <c r="H292" s="241" t="s">
        <v>154</v>
      </c>
      <c r="I292" s="248" t="s">
        <v>163</v>
      </c>
      <c r="J292" s="569"/>
      <c r="K292" s="239"/>
      <c r="L292" s="295"/>
    </row>
    <row r="293" spans="1:12" ht="27" customHeight="1" thickBot="1">
      <c r="A293" s="272">
        <v>1</v>
      </c>
      <c r="B293" s="242">
        <v>2</v>
      </c>
      <c r="C293" s="242">
        <v>3</v>
      </c>
      <c r="D293" s="242">
        <v>4</v>
      </c>
      <c r="E293" s="242">
        <v>5</v>
      </c>
      <c r="F293" s="242">
        <v>6</v>
      </c>
      <c r="G293" s="242">
        <v>7</v>
      </c>
      <c r="H293" s="242">
        <v>8</v>
      </c>
      <c r="I293" s="242">
        <v>9</v>
      </c>
      <c r="J293" s="356">
        <v>10</v>
      </c>
      <c r="K293" s="239"/>
      <c r="L293" s="295"/>
    </row>
    <row r="294" spans="1:12" ht="27" customHeight="1">
      <c r="A294" s="273">
        <v>1</v>
      </c>
      <c r="B294" s="274" t="s">
        <v>28</v>
      </c>
      <c r="C294" s="274" t="s">
        <v>77</v>
      </c>
      <c r="D294" s="316">
        <v>55.77</v>
      </c>
      <c r="E294" s="317">
        <v>31.144597999999998</v>
      </c>
      <c r="F294" s="316">
        <v>48.16</v>
      </c>
      <c r="G294" s="316">
        <v>2.5836920000000001</v>
      </c>
      <c r="H294" s="316">
        <v>47.28</v>
      </c>
      <c r="I294" s="512">
        <v>1.02033</v>
      </c>
      <c r="J294" s="296" t="s">
        <v>220</v>
      </c>
      <c r="K294" s="297"/>
      <c r="L294" s="295"/>
    </row>
    <row r="295" spans="1:12" ht="27" customHeight="1">
      <c r="A295" s="276">
        <v>2</v>
      </c>
      <c r="B295" s="277" t="s">
        <v>29</v>
      </c>
      <c r="C295" s="277" t="s">
        <v>77</v>
      </c>
      <c r="D295" s="298">
        <v>339.5</v>
      </c>
      <c r="E295" s="318">
        <v>7.77</v>
      </c>
      <c r="F295" s="298">
        <v>332.94</v>
      </c>
      <c r="G295" s="318">
        <v>2.4649999999999999</v>
      </c>
      <c r="H295" s="298">
        <v>336.04</v>
      </c>
      <c r="I295" s="511">
        <v>4.7925000000000004</v>
      </c>
      <c r="J295" s="296" t="s">
        <v>220</v>
      </c>
      <c r="K295" s="297"/>
      <c r="L295" s="295"/>
    </row>
    <row r="296" spans="1:12" ht="27" customHeight="1">
      <c r="A296" s="276">
        <f t="shared" ref="A296:A330" si="13">+A295+1</f>
        <v>3</v>
      </c>
      <c r="B296" s="277" t="s">
        <v>30</v>
      </c>
      <c r="C296" s="277" t="s">
        <v>78</v>
      </c>
      <c r="D296" s="298">
        <v>77.5</v>
      </c>
      <c r="E296" s="318">
        <v>49.02</v>
      </c>
      <c r="F296" s="298">
        <v>67.099999999999994</v>
      </c>
      <c r="G296" s="318">
        <v>5.6399489999999997</v>
      </c>
      <c r="H296" s="298">
        <v>65.63</v>
      </c>
      <c r="I296" s="511">
        <v>3.2789630000000001</v>
      </c>
      <c r="J296" s="296"/>
      <c r="K296" s="297"/>
      <c r="L296" s="295"/>
    </row>
    <row r="297" spans="1:12" ht="27" customHeight="1">
      <c r="A297" s="276">
        <f t="shared" si="13"/>
        <v>4</v>
      </c>
      <c r="B297" s="277" t="s">
        <v>31</v>
      </c>
      <c r="C297" s="277" t="s">
        <v>79</v>
      </c>
      <c r="D297" s="298">
        <v>463.3</v>
      </c>
      <c r="E297" s="318">
        <v>49.9</v>
      </c>
      <c r="F297" s="298">
        <v>461.38</v>
      </c>
      <c r="G297" s="318">
        <v>14.96</v>
      </c>
      <c r="H297" s="298">
        <v>461.28</v>
      </c>
      <c r="I297" s="319">
        <v>13.72</v>
      </c>
      <c r="J297" s="296" t="s">
        <v>220</v>
      </c>
      <c r="K297" s="297"/>
      <c r="L297" s="295"/>
    </row>
    <row r="298" spans="1:12" ht="27" customHeight="1">
      <c r="A298" s="276">
        <f t="shared" si="13"/>
        <v>5</v>
      </c>
      <c r="B298" s="277" t="s">
        <v>32</v>
      </c>
      <c r="C298" s="277" t="s">
        <v>80</v>
      </c>
      <c r="D298" s="298">
        <v>207</v>
      </c>
      <c r="E298" s="318">
        <v>9.5030000000000001</v>
      </c>
      <c r="F298" s="298">
        <v>195.47</v>
      </c>
      <c r="G298" s="243">
        <v>1.2669999999999999</v>
      </c>
      <c r="H298" s="298">
        <v>193.34</v>
      </c>
      <c r="I298" s="525">
        <v>0.69499999999999995</v>
      </c>
      <c r="J298" s="296" t="s">
        <v>220</v>
      </c>
      <c r="K298" s="297"/>
      <c r="L298" s="295"/>
    </row>
    <row r="299" spans="1:12" ht="27" customHeight="1">
      <c r="A299" s="276">
        <f t="shared" si="13"/>
        <v>6</v>
      </c>
      <c r="B299" s="277" t="s">
        <v>33</v>
      </c>
      <c r="C299" s="277" t="s">
        <v>80</v>
      </c>
      <c r="D299" s="298">
        <v>320</v>
      </c>
      <c r="E299" s="318">
        <v>5.1509999999999998</v>
      </c>
      <c r="F299" s="298">
        <v>320.5</v>
      </c>
      <c r="G299" s="243">
        <v>0.65400000000000003</v>
      </c>
      <c r="H299" s="298">
        <v>307.07</v>
      </c>
      <c r="I299" s="531">
        <v>0</v>
      </c>
      <c r="J299" s="296" t="s">
        <v>220</v>
      </c>
      <c r="K299" s="297"/>
      <c r="L299" s="295"/>
    </row>
    <row r="300" spans="1:12" ht="27" customHeight="1">
      <c r="A300" s="276">
        <v>5</v>
      </c>
      <c r="B300" s="277" t="s">
        <v>34</v>
      </c>
      <c r="C300" s="277" t="s">
        <v>81</v>
      </c>
      <c r="D300" s="298">
        <v>90</v>
      </c>
      <c r="E300" s="318">
        <v>689.09100000000001</v>
      </c>
      <c r="F300" s="298">
        <v>80.400000000000006</v>
      </c>
      <c r="G300" s="298">
        <v>301.71199999999999</v>
      </c>
      <c r="H300" s="298">
        <v>79.39</v>
      </c>
      <c r="I300" s="525">
        <v>272.66699999999997</v>
      </c>
      <c r="J300" s="296" t="s">
        <v>220</v>
      </c>
      <c r="K300" s="297"/>
      <c r="L300" s="295"/>
    </row>
    <row r="301" spans="1:12" ht="27" customHeight="1">
      <c r="A301" s="276">
        <f t="shared" si="13"/>
        <v>6</v>
      </c>
      <c r="B301" s="277" t="s">
        <v>35</v>
      </c>
      <c r="C301" s="277" t="s">
        <v>82</v>
      </c>
      <c r="D301" s="298">
        <v>120.5</v>
      </c>
      <c r="E301" s="318">
        <v>2.0920000000000001</v>
      </c>
      <c r="F301" s="298">
        <v>114.8</v>
      </c>
      <c r="G301" s="318">
        <v>0.27100000000000002</v>
      </c>
      <c r="H301" s="243">
        <v>110.5</v>
      </c>
      <c r="I301" s="525">
        <v>0</v>
      </c>
      <c r="J301" s="296" t="s">
        <v>220</v>
      </c>
      <c r="K301" s="297"/>
      <c r="L301" s="295"/>
    </row>
    <row r="302" spans="1:12" ht="27" customHeight="1">
      <c r="A302" s="276">
        <f t="shared" si="13"/>
        <v>7</v>
      </c>
      <c r="B302" s="277" t="s">
        <v>36</v>
      </c>
      <c r="C302" s="277" t="s">
        <v>82</v>
      </c>
      <c r="D302" s="298">
        <v>120.8</v>
      </c>
      <c r="E302" s="318">
        <v>2.3530000000000002</v>
      </c>
      <c r="F302" s="298">
        <v>113.61</v>
      </c>
      <c r="G302" s="318">
        <v>0.35699999999999998</v>
      </c>
      <c r="H302" s="243">
        <v>117.43</v>
      </c>
      <c r="I302" s="526">
        <v>0.9</v>
      </c>
      <c r="J302" s="296" t="s">
        <v>220</v>
      </c>
      <c r="K302" s="297"/>
      <c r="L302" s="295"/>
    </row>
    <row r="303" spans="1:12" ht="27" customHeight="1">
      <c r="A303" s="276">
        <f t="shared" si="13"/>
        <v>8</v>
      </c>
      <c r="B303" s="277" t="s">
        <v>37</v>
      </c>
      <c r="C303" s="277" t="s">
        <v>83</v>
      </c>
      <c r="D303" s="298">
        <v>46.5</v>
      </c>
      <c r="E303" s="298">
        <v>5.3890000000000002</v>
      </c>
      <c r="F303" s="298">
        <v>43.1</v>
      </c>
      <c r="G303" s="298">
        <v>2.1640000000000001</v>
      </c>
      <c r="H303" s="298">
        <v>40.590000000000003</v>
      </c>
      <c r="I303" s="525">
        <v>0.95399999999999996</v>
      </c>
      <c r="J303" s="296" t="s">
        <v>220</v>
      </c>
      <c r="K303" s="297"/>
      <c r="L303" s="295"/>
    </row>
    <row r="304" spans="1:12" ht="27" customHeight="1">
      <c r="A304" s="276">
        <f t="shared" si="13"/>
        <v>9</v>
      </c>
      <c r="B304" s="277" t="s">
        <v>39</v>
      </c>
      <c r="C304" s="277" t="s">
        <v>83</v>
      </c>
      <c r="D304" s="298">
        <v>51.5</v>
      </c>
      <c r="E304" s="318">
        <v>2.4159999999999999</v>
      </c>
      <c r="F304" s="298">
        <v>46.88</v>
      </c>
      <c r="G304" s="298">
        <v>0.91100000000000003</v>
      </c>
      <c r="H304" s="298">
        <v>47.01</v>
      </c>
      <c r="I304" s="525">
        <v>0.94299999999999995</v>
      </c>
      <c r="J304" s="296" t="s">
        <v>220</v>
      </c>
      <c r="K304" s="297"/>
      <c r="L304" s="295"/>
    </row>
    <row r="305" spans="1:12" ht="27" customHeight="1">
      <c r="A305" s="276">
        <f t="shared" si="13"/>
        <v>10</v>
      </c>
      <c r="B305" s="277" t="s">
        <v>40</v>
      </c>
      <c r="C305" s="277" t="s">
        <v>81</v>
      </c>
      <c r="D305" s="298">
        <v>81</v>
      </c>
      <c r="E305" s="318">
        <v>1.093</v>
      </c>
      <c r="F305" s="298">
        <v>74.150000000000006</v>
      </c>
      <c r="G305" s="318">
        <v>0.26400000000000001</v>
      </c>
      <c r="H305" s="298">
        <v>73.3</v>
      </c>
      <c r="I305" s="525">
        <v>0.13300000000000001</v>
      </c>
      <c r="J305" s="296" t="s">
        <v>220</v>
      </c>
      <c r="K305" s="297"/>
      <c r="L305" s="295"/>
    </row>
    <row r="306" spans="1:12" ht="27" customHeight="1">
      <c r="A306" s="276">
        <f t="shared" si="13"/>
        <v>11</v>
      </c>
      <c r="B306" s="277" t="s">
        <v>41</v>
      </c>
      <c r="C306" s="277" t="s">
        <v>81</v>
      </c>
      <c r="D306" s="298">
        <v>82.8</v>
      </c>
      <c r="E306" s="318">
        <v>0.42899999999999999</v>
      </c>
      <c r="F306" s="298">
        <v>80.290000000000006</v>
      </c>
      <c r="G306" s="318">
        <v>0.10100000000000001</v>
      </c>
      <c r="H306" s="298">
        <v>75.8</v>
      </c>
      <c r="I306" s="525">
        <v>0</v>
      </c>
      <c r="J306" s="296" t="s">
        <v>220</v>
      </c>
      <c r="K306" s="297"/>
      <c r="L306" s="295"/>
    </row>
    <row r="307" spans="1:12" ht="27" customHeight="1">
      <c r="A307" s="276">
        <f t="shared" si="13"/>
        <v>12</v>
      </c>
      <c r="B307" s="277" t="s">
        <v>42</v>
      </c>
      <c r="C307" s="277" t="s">
        <v>81</v>
      </c>
      <c r="D307" s="298">
        <v>69.95</v>
      </c>
      <c r="E307" s="318">
        <v>0.25</v>
      </c>
      <c r="F307" s="298">
        <v>68.150000000000006</v>
      </c>
      <c r="G307" s="298">
        <v>6.0999999999999999E-2</v>
      </c>
      <c r="H307" s="298">
        <v>65.650000000000006</v>
      </c>
      <c r="I307" s="525">
        <v>0</v>
      </c>
      <c r="J307" s="296" t="s">
        <v>220</v>
      </c>
      <c r="K307" s="297"/>
      <c r="L307" s="295"/>
    </row>
    <row r="308" spans="1:12" ht="27" customHeight="1">
      <c r="A308" s="276">
        <f t="shared" si="13"/>
        <v>13</v>
      </c>
      <c r="B308" s="277" t="s">
        <v>43</v>
      </c>
      <c r="C308" s="277" t="s">
        <v>81</v>
      </c>
      <c r="D308" s="298">
        <v>48.2</v>
      </c>
      <c r="E308" s="318">
        <v>0.32</v>
      </c>
      <c r="F308" s="298">
        <v>44.56</v>
      </c>
      <c r="G308" s="318">
        <v>1.9E-2</v>
      </c>
      <c r="H308" s="298">
        <v>43</v>
      </c>
      <c r="I308" s="525">
        <v>0</v>
      </c>
      <c r="J308" s="296" t="s">
        <v>220</v>
      </c>
      <c r="K308" s="297"/>
      <c r="L308" s="295"/>
    </row>
    <row r="309" spans="1:12" ht="27" customHeight="1">
      <c r="A309" s="276">
        <f t="shared" si="13"/>
        <v>14</v>
      </c>
      <c r="B309" s="277" t="s">
        <v>84</v>
      </c>
      <c r="C309" s="277" t="s">
        <v>44</v>
      </c>
      <c r="D309" s="298">
        <v>136</v>
      </c>
      <c r="E309" s="318">
        <v>440</v>
      </c>
      <c r="F309" s="298">
        <v>127.37</v>
      </c>
      <c r="G309" s="298">
        <v>66.305999999999997</v>
      </c>
      <c r="H309" s="298">
        <v>128.27000000000001</v>
      </c>
      <c r="I309" s="525">
        <v>84.92</v>
      </c>
      <c r="J309" s="296" t="s">
        <v>220</v>
      </c>
      <c r="K309" s="297"/>
      <c r="L309" s="295"/>
    </row>
    <row r="310" spans="1:12" ht="27" customHeight="1">
      <c r="A310" s="276">
        <v>15</v>
      </c>
      <c r="B310" s="277" t="s">
        <v>45</v>
      </c>
      <c r="C310" s="277" t="s">
        <v>44</v>
      </c>
      <c r="D310" s="298">
        <v>113.5</v>
      </c>
      <c r="E310" s="318">
        <v>3.742</v>
      </c>
      <c r="F310" s="298">
        <v>103.18</v>
      </c>
      <c r="G310" s="298">
        <v>0.314</v>
      </c>
      <c r="H310" s="243">
        <v>104.76</v>
      </c>
      <c r="I310" s="525">
        <v>0.61599999999999999</v>
      </c>
      <c r="J310" s="296" t="s">
        <v>220</v>
      </c>
      <c r="K310" s="297"/>
      <c r="L310" s="295"/>
    </row>
    <row r="311" spans="1:12" ht="27" customHeight="1">
      <c r="A311" s="276">
        <f t="shared" si="13"/>
        <v>16</v>
      </c>
      <c r="B311" s="277" t="s">
        <v>46</v>
      </c>
      <c r="C311" s="277" t="s">
        <v>44</v>
      </c>
      <c r="D311" s="298">
        <v>225.4</v>
      </c>
      <c r="E311" s="298">
        <v>1.2</v>
      </c>
      <c r="F311" s="298">
        <v>222.74</v>
      </c>
      <c r="G311" s="298">
        <v>3.4000000000000002E-2</v>
      </c>
      <c r="H311" s="298">
        <v>220.5</v>
      </c>
      <c r="I311" s="525">
        <v>0</v>
      </c>
      <c r="J311" s="296" t="s">
        <v>220</v>
      </c>
      <c r="K311" s="297"/>
      <c r="L311" s="295"/>
    </row>
    <row r="312" spans="1:12" ht="27" customHeight="1">
      <c r="A312" s="276">
        <f t="shared" si="13"/>
        <v>17</v>
      </c>
      <c r="B312" s="277" t="s">
        <v>47</v>
      </c>
      <c r="C312" s="277" t="s">
        <v>44</v>
      </c>
      <c r="D312" s="298">
        <v>224</v>
      </c>
      <c r="E312" s="318">
        <v>0.6</v>
      </c>
      <c r="F312" s="298">
        <v>215.98</v>
      </c>
      <c r="G312" s="298">
        <v>0.105</v>
      </c>
      <c r="H312" s="243">
        <v>215.19</v>
      </c>
      <c r="I312" s="526">
        <v>4.8000000000000001E-2</v>
      </c>
      <c r="J312" s="296" t="s">
        <v>220</v>
      </c>
      <c r="K312" s="297"/>
      <c r="L312" s="295"/>
    </row>
    <row r="313" spans="1:12" ht="27" customHeight="1">
      <c r="A313" s="276">
        <f t="shared" si="13"/>
        <v>18</v>
      </c>
      <c r="B313" s="277" t="s">
        <v>48</v>
      </c>
      <c r="C313" s="277" t="s">
        <v>44</v>
      </c>
      <c r="D313" s="298">
        <v>196</v>
      </c>
      <c r="E313" s="318">
        <v>1.5820000000000001</v>
      </c>
      <c r="F313" s="298">
        <v>187.9</v>
      </c>
      <c r="G313" s="298">
        <v>0.28899999999999998</v>
      </c>
      <c r="H313" s="243">
        <v>189.73</v>
      </c>
      <c r="I313" s="525">
        <v>0.49099999999999999</v>
      </c>
      <c r="J313" s="296" t="s">
        <v>220</v>
      </c>
      <c r="K313" s="297"/>
      <c r="L313" s="295"/>
    </row>
    <row r="314" spans="1:12" ht="27" customHeight="1">
      <c r="A314" s="276">
        <f t="shared" si="13"/>
        <v>19</v>
      </c>
      <c r="B314" s="277" t="s">
        <v>49</v>
      </c>
      <c r="C314" s="277" t="s">
        <v>44</v>
      </c>
      <c r="D314" s="298">
        <v>174</v>
      </c>
      <c r="E314" s="318">
        <v>0.47899999999999998</v>
      </c>
      <c r="F314" s="298">
        <v>172.4</v>
      </c>
      <c r="G314" s="298">
        <v>0.05</v>
      </c>
      <c r="H314" s="243">
        <v>171.5</v>
      </c>
      <c r="I314" s="525">
        <v>0</v>
      </c>
      <c r="J314" s="296" t="s">
        <v>220</v>
      </c>
      <c r="K314" s="297"/>
      <c r="L314" s="295"/>
    </row>
    <row r="315" spans="1:12" ht="27" customHeight="1">
      <c r="A315" s="273">
        <f t="shared" si="13"/>
        <v>20</v>
      </c>
      <c r="B315" s="274" t="s">
        <v>50</v>
      </c>
      <c r="C315" s="274" t="s">
        <v>44</v>
      </c>
      <c r="D315" s="316">
        <v>229.1</v>
      </c>
      <c r="E315" s="317">
        <v>0.81299999999999994</v>
      </c>
      <c r="F315" s="316">
        <v>222.34</v>
      </c>
      <c r="G315" s="316">
        <v>0.245</v>
      </c>
      <c r="H315" s="299">
        <v>216</v>
      </c>
      <c r="I315" s="527">
        <v>0</v>
      </c>
      <c r="J315" s="296" t="s">
        <v>220</v>
      </c>
      <c r="K315" s="297"/>
      <c r="L315" s="295"/>
    </row>
    <row r="316" spans="1:12" ht="27" customHeight="1">
      <c r="A316" s="276">
        <f t="shared" si="13"/>
        <v>21</v>
      </c>
      <c r="B316" s="277" t="s">
        <v>51</v>
      </c>
      <c r="C316" s="277" t="s">
        <v>44</v>
      </c>
      <c r="D316" s="298">
        <v>249</v>
      </c>
      <c r="E316" s="318">
        <v>2.1240000000000001</v>
      </c>
      <c r="F316" s="298">
        <v>238.82</v>
      </c>
      <c r="G316" s="298">
        <v>0.13300000000000001</v>
      </c>
      <c r="H316" s="243">
        <v>236.5</v>
      </c>
      <c r="I316" s="526">
        <v>0</v>
      </c>
      <c r="J316" s="296" t="s">
        <v>220</v>
      </c>
      <c r="K316" s="297"/>
      <c r="L316" s="295"/>
    </row>
    <row r="317" spans="1:12" ht="27" customHeight="1">
      <c r="A317" s="276">
        <f t="shared" si="13"/>
        <v>22</v>
      </c>
      <c r="B317" s="277" t="s">
        <v>52</v>
      </c>
      <c r="C317" s="277" t="s">
        <v>85</v>
      </c>
      <c r="D317" s="298">
        <v>164.75</v>
      </c>
      <c r="E317" s="298">
        <v>5</v>
      </c>
      <c r="F317" s="298">
        <v>153.94999999999999</v>
      </c>
      <c r="G317" s="298">
        <v>0.40400000000000003</v>
      </c>
      <c r="H317" s="298">
        <v>151.80000000000001</v>
      </c>
      <c r="I317" s="526">
        <v>9.7000000000000003E-2</v>
      </c>
      <c r="J317" s="296" t="s">
        <v>220</v>
      </c>
      <c r="K317" s="297"/>
      <c r="L317" s="295"/>
    </row>
    <row r="318" spans="1:12" ht="27" customHeight="1">
      <c r="A318" s="276">
        <v>23</v>
      </c>
      <c r="B318" s="277" t="s">
        <v>53</v>
      </c>
      <c r="C318" s="277" t="s">
        <v>85</v>
      </c>
      <c r="D318" s="298">
        <v>179.1</v>
      </c>
      <c r="E318" s="318">
        <v>4.2</v>
      </c>
      <c r="F318" s="243">
        <v>168.04</v>
      </c>
      <c r="G318" s="243">
        <v>0.33</v>
      </c>
      <c r="H318" s="298">
        <v>166.42</v>
      </c>
      <c r="I318" s="525">
        <v>0.112</v>
      </c>
      <c r="J318" s="296" t="s">
        <v>220</v>
      </c>
      <c r="K318" s="297"/>
      <c r="L318" s="295"/>
    </row>
    <row r="319" spans="1:12" ht="27" customHeight="1">
      <c r="A319" s="276">
        <f t="shared" si="13"/>
        <v>24</v>
      </c>
      <c r="B319" s="277" t="s">
        <v>54</v>
      </c>
      <c r="C319" s="277" t="s">
        <v>86</v>
      </c>
      <c r="D319" s="298">
        <v>325.56</v>
      </c>
      <c r="E319" s="318">
        <v>0.70099999999999996</v>
      </c>
      <c r="F319" s="243">
        <v>315.29000000000002</v>
      </c>
      <c r="G319" s="243">
        <v>8.5999999999999993E-2</v>
      </c>
      <c r="H319" s="243">
        <v>311.06</v>
      </c>
      <c r="I319" s="526">
        <v>0</v>
      </c>
      <c r="J319" s="296" t="s">
        <v>220</v>
      </c>
      <c r="K319" s="297"/>
      <c r="L319" s="295"/>
    </row>
    <row r="320" spans="1:12" ht="27" customHeight="1">
      <c r="A320" s="276">
        <f t="shared" si="13"/>
        <v>25</v>
      </c>
      <c r="B320" s="277" t="s">
        <v>55</v>
      </c>
      <c r="C320" s="277" t="s">
        <v>86</v>
      </c>
      <c r="D320" s="298">
        <v>129.19999999999999</v>
      </c>
      <c r="E320" s="318">
        <v>0.5</v>
      </c>
      <c r="F320" s="298">
        <v>123.4</v>
      </c>
      <c r="G320" s="298">
        <v>0.02</v>
      </c>
      <c r="H320" s="243">
        <v>122.2</v>
      </c>
      <c r="I320" s="525">
        <v>0</v>
      </c>
      <c r="J320" s="296" t="s">
        <v>220</v>
      </c>
      <c r="K320" s="297"/>
      <c r="L320" s="295"/>
    </row>
    <row r="321" spans="1:12" ht="27" customHeight="1">
      <c r="A321" s="276">
        <f t="shared" si="13"/>
        <v>26</v>
      </c>
      <c r="B321" s="277" t="s">
        <v>56</v>
      </c>
      <c r="C321" s="277" t="s">
        <v>86</v>
      </c>
      <c r="D321" s="298">
        <v>282.77999999999997</v>
      </c>
      <c r="E321" s="318">
        <v>0.51300000000000001</v>
      </c>
      <c r="F321" s="298">
        <v>277.25</v>
      </c>
      <c r="G321" s="298">
        <v>5.1999999999999998E-2</v>
      </c>
      <c r="H321" s="298">
        <v>275.77999999999997</v>
      </c>
      <c r="I321" s="525">
        <v>0</v>
      </c>
      <c r="J321" s="296" t="s">
        <v>220</v>
      </c>
      <c r="K321" s="297"/>
      <c r="L321" s="295"/>
    </row>
    <row r="322" spans="1:12" ht="27" customHeight="1">
      <c r="A322" s="276">
        <f t="shared" si="13"/>
        <v>27</v>
      </c>
      <c r="B322" s="277" t="s">
        <v>57</v>
      </c>
      <c r="C322" s="277" t="s">
        <v>86</v>
      </c>
      <c r="D322" s="298">
        <v>99</v>
      </c>
      <c r="E322" s="318">
        <v>2.6110000000000002</v>
      </c>
      <c r="F322" s="298">
        <v>90.72</v>
      </c>
      <c r="G322" s="298">
        <v>0.114</v>
      </c>
      <c r="H322" s="243">
        <v>90</v>
      </c>
      <c r="I322" s="526">
        <v>0</v>
      </c>
      <c r="J322" s="296" t="s">
        <v>220</v>
      </c>
      <c r="K322" s="297"/>
      <c r="L322" s="295"/>
    </row>
    <row r="323" spans="1:12" ht="27" customHeight="1">
      <c r="A323" s="276">
        <f t="shared" si="13"/>
        <v>28</v>
      </c>
      <c r="B323" s="277" t="s">
        <v>58</v>
      </c>
      <c r="C323" s="277" t="s">
        <v>86</v>
      </c>
      <c r="D323" s="298">
        <v>189.7</v>
      </c>
      <c r="E323" s="298">
        <v>7.9000000000000001E-2</v>
      </c>
      <c r="F323" s="298">
        <v>187.6</v>
      </c>
      <c r="G323" s="298">
        <v>1.6E-2</v>
      </c>
      <c r="H323" s="243">
        <v>186.99</v>
      </c>
      <c r="I323" s="526">
        <v>0</v>
      </c>
      <c r="J323" s="296" t="s">
        <v>220</v>
      </c>
      <c r="K323" s="297"/>
      <c r="L323" s="295"/>
    </row>
    <row r="324" spans="1:12" ht="27" customHeight="1">
      <c r="A324" s="276">
        <f t="shared" si="13"/>
        <v>29</v>
      </c>
      <c r="B324" s="277" t="s">
        <v>59</v>
      </c>
      <c r="C324" s="277" t="s">
        <v>86</v>
      </c>
      <c r="D324" s="298">
        <v>171.19</v>
      </c>
      <c r="E324" s="318">
        <v>9.6879999999999994E-2</v>
      </c>
      <c r="F324" s="298">
        <v>168.14</v>
      </c>
      <c r="G324" s="318">
        <v>2.3E-2</v>
      </c>
      <c r="H324" s="243">
        <v>167.19</v>
      </c>
      <c r="I324" s="526">
        <v>0</v>
      </c>
      <c r="J324" s="296" t="s">
        <v>220</v>
      </c>
      <c r="K324" s="297"/>
      <c r="L324" s="295"/>
    </row>
    <row r="325" spans="1:12" ht="27" customHeight="1">
      <c r="A325" s="276">
        <f t="shared" si="13"/>
        <v>30</v>
      </c>
      <c r="B325" s="277" t="s">
        <v>60</v>
      </c>
      <c r="C325" s="277" t="s">
        <v>87</v>
      </c>
      <c r="D325" s="298">
        <v>142.6</v>
      </c>
      <c r="E325" s="318">
        <v>9.157</v>
      </c>
      <c r="F325" s="298">
        <v>139.43</v>
      </c>
      <c r="G325" s="298">
        <v>1.7649999999999999</v>
      </c>
      <c r="H325" s="298">
        <v>139.66</v>
      </c>
      <c r="I325" s="523">
        <v>2.13</v>
      </c>
      <c r="J325" s="296" t="s">
        <v>220</v>
      </c>
      <c r="K325" s="297"/>
      <c r="L325" s="295"/>
    </row>
    <row r="326" spans="1:12" ht="27" customHeight="1">
      <c r="A326" s="276">
        <f t="shared" si="13"/>
        <v>31</v>
      </c>
      <c r="B326" s="277" t="s">
        <v>61</v>
      </c>
      <c r="C326" s="277" t="s">
        <v>87</v>
      </c>
      <c r="D326" s="298">
        <v>239.5</v>
      </c>
      <c r="E326" s="318">
        <v>2.6720000000000002</v>
      </c>
      <c r="F326" s="298">
        <v>234.05</v>
      </c>
      <c r="G326" s="318">
        <v>0.33400000000000002</v>
      </c>
      <c r="H326" s="298">
        <v>231.5</v>
      </c>
      <c r="I326" s="523">
        <v>0</v>
      </c>
      <c r="J326" s="296" t="s">
        <v>220</v>
      </c>
      <c r="K326" s="297"/>
      <c r="L326" s="295"/>
    </row>
    <row r="327" spans="1:12" ht="27" customHeight="1">
      <c r="A327" s="276">
        <f t="shared" si="13"/>
        <v>32</v>
      </c>
      <c r="B327" s="277" t="s">
        <v>62</v>
      </c>
      <c r="C327" s="277" t="s">
        <v>88</v>
      </c>
      <c r="D327" s="298">
        <v>120.5</v>
      </c>
      <c r="E327" s="318">
        <v>3.677</v>
      </c>
      <c r="F327" s="298">
        <v>118.38</v>
      </c>
      <c r="G327" s="298">
        <v>0.42299999999999999</v>
      </c>
      <c r="H327" s="298">
        <v>119.5</v>
      </c>
      <c r="I327" s="525">
        <v>1.881</v>
      </c>
      <c r="J327" s="296" t="s">
        <v>220</v>
      </c>
      <c r="K327" s="297"/>
      <c r="L327" s="295"/>
    </row>
    <row r="328" spans="1:12" ht="27" customHeight="1">
      <c r="A328" s="276">
        <f t="shared" si="13"/>
        <v>33</v>
      </c>
      <c r="B328" s="277" t="s">
        <v>63</v>
      </c>
      <c r="C328" s="277" t="s">
        <v>89</v>
      </c>
      <c r="D328" s="298">
        <v>110.56</v>
      </c>
      <c r="E328" s="318">
        <v>2.75</v>
      </c>
      <c r="F328" s="298">
        <v>107.37</v>
      </c>
      <c r="G328" s="298">
        <v>0.35799999999999998</v>
      </c>
      <c r="H328" s="298">
        <v>108.82</v>
      </c>
      <c r="I328" s="525">
        <v>0.85799999999999998</v>
      </c>
      <c r="J328" s="296" t="s">
        <v>220</v>
      </c>
      <c r="K328" s="297"/>
      <c r="L328" s="295"/>
    </row>
    <row r="329" spans="1:12" ht="27" customHeight="1">
      <c r="A329" s="276">
        <v>34</v>
      </c>
      <c r="B329" s="277" t="s">
        <v>64</v>
      </c>
      <c r="C329" s="277" t="s">
        <v>90</v>
      </c>
      <c r="D329" s="298">
        <v>72</v>
      </c>
      <c r="E329" s="318">
        <v>38.036000000000001</v>
      </c>
      <c r="F329" s="298">
        <v>50.35</v>
      </c>
      <c r="G329" s="318">
        <v>4.1210000000000004</v>
      </c>
      <c r="H329" s="298">
        <v>53.22</v>
      </c>
      <c r="I329" s="523">
        <v>7.0970000000000004</v>
      </c>
      <c r="J329" s="296" t="s">
        <v>220</v>
      </c>
      <c r="K329" s="297"/>
      <c r="L329" s="295"/>
    </row>
    <row r="330" spans="1:12" ht="27" customHeight="1">
      <c r="A330" s="276">
        <f t="shared" si="13"/>
        <v>35</v>
      </c>
      <c r="B330" s="277" t="s">
        <v>65</v>
      </c>
      <c r="C330" s="277" t="s">
        <v>90</v>
      </c>
      <c r="D330" s="298">
        <v>185</v>
      </c>
      <c r="E330" s="318">
        <v>412.66</v>
      </c>
      <c r="F330" s="298">
        <v>162</v>
      </c>
      <c r="G330" s="318">
        <v>175.767</v>
      </c>
      <c r="H330" s="298">
        <v>167.59</v>
      </c>
      <c r="I330" s="523">
        <v>222.34200000000001</v>
      </c>
      <c r="J330" s="296" t="s">
        <v>220</v>
      </c>
      <c r="K330" s="297"/>
      <c r="L330" s="295"/>
    </row>
    <row r="331" spans="1:12" ht="27" customHeight="1" thickBot="1">
      <c r="A331" s="278">
        <v>38</v>
      </c>
      <c r="B331" s="279" t="s">
        <v>66</v>
      </c>
      <c r="C331" s="279" t="s">
        <v>91</v>
      </c>
      <c r="D331" s="320">
        <v>231</v>
      </c>
      <c r="E331" s="321">
        <v>30.48</v>
      </c>
      <c r="F331" s="320">
        <v>229.15</v>
      </c>
      <c r="G331" s="321">
        <v>17.149999999999999</v>
      </c>
      <c r="H331" s="320">
        <v>229.37</v>
      </c>
      <c r="I331" s="524">
        <v>18.53</v>
      </c>
      <c r="J331" s="296" t="s">
        <v>220</v>
      </c>
      <c r="K331" s="297"/>
      <c r="L331" s="295"/>
    </row>
    <row r="332" spans="1:12" ht="27" customHeight="1" thickBot="1">
      <c r="A332" s="272"/>
      <c r="B332" s="242" t="s">
        <v>67</v>
      </c>
      <c r="C332" s="242"/>
      <c r="D332" s="322"/>
      <c r="E332" s="323">
        <f>SUM(E294:E331)</f>
        <v>1819.5944780000002</v>
      </c>
      <c r="F332" s="322"/>
      <c r="G332" s="323">
        <f>SUM(G294:G331)</f>
        <v>601.86864099999991</v>
      </c>
      <c r="H332" s="322"/>
      <c r="I332" s="323">
        <f>SUM(I294:I331)</f>
        <v>638.22579299999984</v>
      </c>
      <c r="J332" s="313"/>
      <c r="K332" s="252"/>
      <c r="L332" s="295"/>
    </row>
    <row r="333" spans="1:12" ht="27" customHeight="1" thickBot="1">
      <c r="A333" s="311" t="s">
        <v>68</v>
      </c>
      <c r="B333" s="242" t="s">
        <v>69</v>
      </c>
      <c r="C333" s="242"/>
      <c r="D333" s="244"/>
      <c r="E333" s="249"/>
      <c r="F333" s="242"/>
      <c r="G333" s="250">
        <v>1</v>
      </c>
      <c r="H333" s="244"/>
      <c r="I333" s="312">
        <f>IFERROR(+I332/G332,0)</f>
        <v>1.0604071212940964</v>
      </c>
      <c r="J333" s="306"/>
      <c r="K333" s="292"/>
      <c r="L333" s="295"/>
    </row>
    <row r="334" spans="1:12" ht="27" customHeight="1" thickBot="1">
      <c r="A334" s="303"/>
      <c r="B334" s="304"/>
      <c r="C334" s="290"/>
      <c r="D334" s="290"/>
      <c r="E334" s="314">
        <v>1</v>
      </c>
      <c r="F334" s="253" t="s">
        <v>68</v>
      </c>
      <c r="G334" s="254">
        <f>+G332/E332*100%</f>
        <v>0.33077075594422628</v>
      </c>
      <c r="H334" s="290"/>
      <c r="I334" s="254">
        <f>+I332/E332</f>
        <v>0.35075166511908912</v>
      </c>
      <c r="J334" s="306"/>
      <c r="K334" s="292"/>
      <c r="L334" s="295"/>
    </row>
    <row r="335" spans="1:12" ht="27" customHeight="1">
      <c r="A335" s="315"/>
      <c r="G335" s="245"/>
      <c r="I335" s="294"/>
      <c r="J335" s="294"/>
      <c r="K335" s="294"/>
      <c r="L335" s="295"/>
    </row>
    <row r="336" spans="1:12" ht="27" customHeight="1">
      <c r="A336" s="315"/>
      <c r="E336" s="245"/>
      <c r="G336" s="245"/>
      <c r="I336" s="294"/>
      <c r="L336" s="295"/>
    </row>
    <row r="337" spans="1:12" ht="27" customHeight="1">
      <c r="F337" s="246"/>
      <c r="G337" s="245"/>
      <c r="H337" s="237" t="s">
        <v>68</v>
      </c>
      <c r="I337" s="294" t="s">
        <v>68</v>
      </c>
      <c r="L337" s="295"/>
    </row>
    <row r="338" spans="1:12" ht="27" customHeight="1">
      <c r="C338" s="293"/>
      <c r="F338" s="246"/>
      <c r="G338" s="245"/>
      <c r="I338" s="294"/>
      <c r="L338" s="295"/>
    </row>
    <row r="339" spans="1:12" ht="27" customHeight="1">
      <c r="A339" s="307"/>
      <c r="B339" s="238"/>
      <c r="C339" s="238"/>
      <c r="D339" s="238"/>
      <c r="E339" s="238"/>
      <c r="F339" s="238"/>
      <c r="G339" s="238"/>
      <c r="H339" s="238"/>
      <c r="I339" s="238"/>
      <c r="L339" s="295"/>
    </row>
    <row r="340" spans="1:12" ht="27" customHeight="1">
      <c r="L340" s="295"/>
    </row>
    <row r="341" spans="1:12" ht="27" customHeight="1">
      <c r="L341" s="295"/>
    </row>
    <row r="342" spans="1:12" ht="27" customHeight="1">
      <c r="L342" s="295"/>
    </row>
    <row r="343" spans="1:12" ht="27" customHeight="1">
      <c r="L343" s="295"/>
    </row>
    <row r="344" spans="1:12" ht="27" customHeight="1">
      <c r="L344" s="295"/>
    </row>
    <row r="345" spans="1:12" ht="27" customHeight="1">
      <c r="L345" s="295"/>
    </row>
    <row r="346" spans="1:12" ht="27" customHeight="1">
      <c r="L346" s="295"/>
    </row>
    <row r="347" spans="1:12" ht="27" customHeight="1">
      <c r="L347" s="295"/>
    </row>
    <row r="348" spans="1:12" ht="27" customHeight="1">
      <c r="L348" s="295"/>
    </row>
    <row r="349" spans="1:12" ht="27" customHeight="1">
      <c r="J349" s="238"/>
      <c r="K349" s="238"/>
      <c r="L349" s="324"/>
    </row>
    <row r="350" spans="1:12" ht="27" customHeight="1">
      <c r="J350" s="238"/>
      <c r="K350" s="238"/>
      <c r="L350" s="324"/>
    </row>
    <row r="351" spans="1:12" ht="27" customHeight="1">
      <c r="J351" s="238"/>
      <c r="K351" s="238"/>
      <c r="L351" s="324"/>
    </row>
    <row r="352" spans="1:12" ht="27" customHeight="1">
      <c r="J352" s="238"/>
      <c r="K352" s="238"/>
      <c r="L352" s="324"/>
    </row>
    <row r="353" spans="12:12" ht="27" customHeight="1">
      <c r="L353" s="295"/>
    </row>
    <row r="354" spans="12:12" ht="27" customHeight="1">
      <c r="L354" s="295"/>
    </row>
    <row r="355" spans="12:12" ht="27" customHeight="1">
      <c r="L355" s="295"/>
    </row>
    <row r="356" spans="12:12" ht="27" customHeight="1">
      <c r="L356" s="295"/>
    </row>
    <row r="357" spans="12:12" ht="27" customHeight="1">
      <c r="L357" s="295"/>
    </row>
    <row r="358" spans="12:12" ht="27" customHeight="1">
      <c r="L358" s="295"/>
    </row>
    <row r="359" spans="12:12" ht="27" customHeight="1">
      <c r="L359" s="295"/>
    </row>
    <row r="360" spans="12:12" ht="27" customHeight="1">
      <c r="L360" s="295"/>
    </row>
    <row r="361" spans="12:12" ht="27" customHeight="1">
      <c r="L361" s="295"/>
    </row>
    <row r="362" spans="12:12" ht="27" customHeight="1">
      <c r="L362" s="295"/>
    </row>
    <row r="363" spans="12:12" ht="27" customHeight="1">
      <c r="L363" s="295"/>
    </row>
    <row r="364" spans="12:12" ht="27" customHeight="1">
      <c r="L364" s="295"/>
    </row>
    <row r="365" spans="12:12" ht="27" customHeight="1">
      <c r="L365" s="295"/>
    </row>
    <row r="366" spans="12:12" ht="27" customHeight="1">
      <c r="L366" s="295"/>
    </row>
    <row r="367" spans="12:12" ht="27" customHeight="1">
      <c r="L367" s="295"/>
    </row>
    <row r="368" spans="12:12" ht="27" customHeight="1">
      <c r="L368" s="295"/>
    </row>
    <row r="369" spans="12:12" ht="27" customHeight="1">
      <c r="L369" s="295"/>
    </row>
    <row r="370" spans="12:12" ht="27" customHeight="1">
      <c r="L370" s="295"/>
    </row>
    <row r="371" spans="12:12" ht="27" customHeight="1">
      <c r="L371" s="295"/>
    </row>
    <row r="372" spans="12:12" ht="27" customHeight="1">
      <c r="L372" s="295"/>
    </row>
    <row r="373" spans="12:12" ht="27" customHeight="1">
      <c r="L373" s="295"/>
    </row>
    <row r="374" spans="12:12" ht="27" customHeight="1">
      <c r="L374" s="295"/>
    </row>
    <row r="375" spans="12:12" ht="27" customHeight="1">
      <c r="L375" s="295"/>
    </row>
    <row r="376" spans="12:12" ht="27" customHeight="1">
      <c r="L376" s="295"/>
    </row>
    <row r="377" spans="12:12" ht="27" customHeight="1">
      <c r="L377" s="295"/>
    </row>
    <row r="378" spans="12:12" ht="27" customHeight="1">
      <c r="L378" s="295"/>
    </row>
    <row r="379" spans="12:12" ht="27" customHeight="1">
      <c r="L379" s="295"/>
    </row>
    <row r="380" spans="12:12" ht="27" customHeight="1">
      <c r="L380" s="295"/>
    </row>
    <row r="381" spans="12:12" ht="27" customHeight="1">
      <c r="L381" s="295"/>
    </row>
    <row r="382" spans="12:12" ht="27" customHeight="1">
      <c r="L382" s="295"/>
    </row>
    <row r="383" spans="12:12" ht="27" customHeight="1">
      <c r="L383" s="295"/>
    </row>
    <row r="384" spans="12:12" ht="27" customHeight="1">
      <c r="L384" s="295"/>
    </row>
    <row r="385" spans="12:12" ht="27" customHeight="1">
      <c r="L385" s="295"/>
    </row>
    <row r="386" spans="12:12" ht="27" customHeight="1">
      <c r="L386" s="295"/>
    </row>
    <row r="387" spans="12:12" ht="27" customHeight="1">
      <c r="L387" s="295"/>
    </row>
    <row r="388" spans="12:12" ht="27" customHeight="1">
      <c r="L388" s="295"/>
    </row>
    <row r="389" spans="12:12" ht="27" customHeight="1">
      <c r="L389" s="295"/>
    </row>
    <row r="390" spans="12:12" ht="27" customHeight="1">
      <c r="L390" s="295"/>
    </row>
    <row r="391" spans="12:12" ht="27" customHeight="1">
      <c r="L391" s="295"/>
    </row>
    <row r="392" spans="12:12" ht="27" customHeight="1">
      <c r="L392" s="295"/>
    </row>
    <row r="393" spans="12:12" ht="27" customHeight="1">
      <c r="L393" s="295"/>
    </row>
    <row r="394" spans="12:12" ht="27" customHeight="1">
      <c r="L394" s="295"/>
    </row>
    <row r="395" spans="12:12" ht="27" customHeight="1">
      <c r="L395" s="295"/>
    </row>
    <row r="396" spans="12:12" ht="27" customHeight="1">
      <c r="L396" s="295"/>
    </row>
    <row r="397" spans="12:12" ht="27" customHeight="1">
      <c r="L397" s="295"/>
    </row>
    <row r="398" spans="12:12" ht="27" customHeight="1">
      <c r="L398" s="295"/>
    </row>
    <row r="399" spans="12:12" ht="27" customHeight="1">
      <c r="L399" s="295"/>
    </row>
    <row r="400" spans="12:12" ht="27" customHeight="1">
      <c r="L400" s="295"/>
    </row>
    <row r="401" spans="12:12" ht="27" customHeight="1">
      <c r="L401" s="295"/>
    </row>
    <row r="402" spans="12:12" ht="27" customHeight="1">
      <c r="L402" s="295"/>
    </row>
    <row r="403" spans="12:12" ht="27" customHeight="1">
      <c r="L403" s="295"/>
    </row>
    <row r="404" spans="12:12" ht="27" customHeight="1">
      <c r="L404" s="295"/>
    </row>
    <row r="405" spans="12:12" ht="27" customHeight="1">
      <c r="L405" s="295"/>
    </row>
    <row r="406" spans="12:12" ht="27" customHeight="1">
      <c r="L406" s="295"/>
    </row>
    <row r="407" spans="12:12" ht="27" customHeight="1">
      <c r="L407" s="295"/>
    </row>
    <row r="408" spans="12:12" ht="27" customHeight="1">
      <c r="L408" s="295"/>
    </row>
    <row r="409" spans="12:12" ht="27" customHeight="1">
      <c r="L409" s="295"/>
    </row>
    <row r="410" spans="12:12" ht="27" customHeight="1">
      <c r="L410" s="295"/>
    </row>
    <row r="411" spans="12:12" ht="27" customHeight="1">
      <c r="L411" s="295"/>
    </row>
    <row r="412" spans="12:12" ht="27" customHeight="1">
      <c r="L412" s="295"/>
    </row>
    <row r="413" spans="12:12" ht="27" customHeight="1">
      <c r="L413" s="295"/>
    </row>
    <row r="414" spans="12:12" ht="27" customHeight="1">
      <c r="L414" s="295"/>
    </row>
    <row r="415" spans="12:12" ht="27" customHeight="1">
      <c r="L415" s="295"/>
    </row>
    <row r="416" spans="12:12" ht="27" customHeight="1">
      <c r="L416" s="295"/>
    </row>
    <row r="417" spans="12:12" ht="27" customHeight="1">
      <c r="L417" s="295"/>
    </row>
    <row r="418" spans="12:12" ht="27" customHeight="1">
      <c r="L418" s="295"/>
    </row>
    <row r="419" spans="12:12" ht="27" customHeight="1">
      <c r="L419" s="295"/>
    </row>
    <row r="420" spans="12:12" ht="27" customHeight="1">
      <c r="L420" s="295"/>
    </row>
    <row r="421" spans="12:12" ht="27" customHeight="1">
      <c r="L421" s="295"/>
    </row>
    <row r="422" spans="12:12" ht="27" customHeight="1">
      <c r="L422" s="295"/>
    </row>
    <row r="423" spans="12:12" ht="27" customHeight="1">
      <c r="L423" s="295"/>
    </row>
    <row r="424" spans="12:12" ht="27" customHeight="1">
      <c r="L424" s="295"/>
    </row>
    <row r="425" spans="12:12" ht="27" customHeight="1">
      <c r="L425" s="295"/>
    </row>
    <row r="426" spans="12:12" ht="27" customHeight="1">
      <c r="L426" s="295"/>
    </row>
    <row r="427" spans="12:12" ht="27" customHeight="1">
      <c r="L427" s="295"/>
    </row>
    <row r="428" spans="12:12" ht="27" customHeight="1">
      <c r="L428" s="295"/>
    </row>
    <row r="429" spans="12:12" ht="27" customHeight="1">
      <c r="L429" s="295"/>
    </row>
    <row r="430" spans="12:12" ht="27" customHeight="1">
      <c r="L430" s="295"/>
    </row>
    <row r="431" spans="12:12" ht="27" customHeight="1">
      <c r="L431" s="295"/>
    </row>
    <row r="432" spans="12:12" ht="27" customHeight="1">
      <c r="L432" s="295"/>
    </row>
    <row r="433" spans="12:12" ht="27" customHeight="1">
      <c r="L433" s="295"/>
    </row>
    <row r="434" spans="12:12" ht="27" customHeight="1">
      <c r="L434" s="295"/>
    </row>
    <row r="435" spans="12:12" ht="27" customHeight="1">
      <c r="L435" s="295"/>
    </row>
    <row r="436" spans="12:12" ht="27" customHeight="1">
      <c r="L436" s="295"/>
    </row>
    <row r="437" spans="12:12" ht="27" customHeight="1">
      <c r="L437" s="295"/>
    </row>
    <row r="438" spans="12:12" ht="27" customHeight="1">
      <c r="L438" s="295"/>
    </row>
    <row r="439" spans="12:12" ht="27" customHeight="1">
      <c r="L439" s="295"/>
    </row>
    <row r="440" spans="12:12" ht="27" customHeight="1">
      <c r="L440" s="295"/>
    </row>
    <row r="441" spans="12:12" ht="27" customHeight="1">
      <c r="L441" s="295"/>
    </row>
  </sheetData>
  <sortState ref="AK7:AK25">
    <sortCondition descending="1" ref="AK7"/>
  </sortState>
  <mergeCells count="68">
    <mergeCell ref="D243:E243"/>
    <mergeCell ref="F243:G243"/>
    <mergeCell ref="H243:I243"/>
    <mergeCell ref="J243:J245"/>
    <mergeCell ref="D290:E290"/>
    <mergeCell ref="F290:G290"/>
    <mergeCell ref="H290:I290"/>
    <mergeCell ref="J290:J292"/>
    <mergeCell ref="D149:E149"/>
    <mergeCell ref="F149:G149"/>
    <mergeCell ref="H149:I149"/>
    <mergeCell ref="J149:J151"/>
    <mergeCell ref="D196:E196"/>
    <mergeCell ref="F196:G196"/>
    <mergeCell ref="H196:I196"/>
    <mergeCell ref="J196:J198"/>
    <mergeCell ref="D55:E55"/>
    <mergeCell ref="F55:G55"/>
    <mergeCell ref="H55:I55"/>
    <mergeCell ref="J55:J57"/>
    <mergeCell ref="D102:E102"/>
    <mergeCell ref="F102:G102"/>
    <mergeCell ref="H102:I102"/>
    <mergeCell ref="J102:J104"/>
    <mergeCell ref="D7:E7"/>
    <mergeCell ref="F7:G7"/>
    <mergeCell ref="H7:I7"/>
    <mergeCell ref="A4:K4"/>
    <mergeCell ref="A2:K3"/>
    <mergeCell ref="K7:K9"/>
    <mergeCell ref="A290:A292"/>
    <mergeCell ref="B290:B292"/>
    <mergeCell ref="C290:C292"/>
    <mergeCell ref="A196:A198"/>
    <mergeCell ref="B196:B198"/>
    <mergeCell ref="C196:C198"/>
    <mergeCell ref="A243:A245"/>
    <mergeCell ref="B243:B245"/>
    <mergeCell ref="C243:C245"/>
    <mergeCell ref="AA2:AM4"/>
    <mergeCell ref="A149:A151"/>
    <mergeCell ref="B149:B151"/>
    <mergeCell ref="C149:C151"/>
    <mergeCell ref="M3:Y3"/>
    <mergeCell ref="A55:A57"/>
    <mergeCell ref="A7:A9"/>
    <mergeCell ref="B55:B57"/>
    <mergeCell ref="C55:C57"/>
    <mergeCell ref="A102:A104"/>
    <mergeCell ref="B102:B104"/>
    <mergeCell ref="M2:Y2"/>
    <mergeCell ref="J7:J9"/>
    <mergeCell ref="C7:C9"/>
    <mergeCell ref="B7:B9"/>
    <mergeCell ref="C102:C104"/>
    <mergeCell ref="M5:M6"/>
    <mergeCell ref="N5:N6"/>
    <mergeCell ref="Y5:Y6"/>
    <mergeCell ref="X5:X6"/>
    <mergeCell ref="W5:W6"/>
    <mergeCell ref="V5:V6"/>
    <mergeCell ref="U5:U6"/>
    <mergeCell ref="T5:T6"/>
    <mergeCell ref="S5:S6"/>
    <mergeCell ref="R5:R6"/>
    <mergeCell ref="Q5:Q6"/>
    <mergeCell ref="P5:P6"/>
    <mergeCell ref="O5:O6"/>
  </mergeCells>
  <phoneticPr fontId="26" type="noConversion"/>
  <conditionalFormatting sqref="L8:L54 L158:L219 L260:L441 L106:L156 L56:L62 L79:L103 M63:M78">
    <cfRule type="containsText" dxfId="8" priority="6" stopIfTrue="1" operator="containsText" text="FALSE">
      <formula>NOT(ISERROR(SEARCH("FALSE",L8)))</formula>
    </cfRule>
  </conditionalFormatting>
  <printOptions horizontalCentered="1" verticalCentered="1"/>
  <pageMargins left="0.23622047244094491" right="0" top="0" bottom="0.15748031496062992" header="0" footer="0"/>
  <pageSetup paperSize="9" scale="65" orientation="portrait" horizontalDpi="4294967293" r:id="rId1"/>
  <headerFooter alignWithMargins="0"/>
  <rowBreaks count="1" manualBreakCount="1">
    <brk id="145" max="65535" man="1"/>
  </rowBreaks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activeCell="K15" sqref="K15"/>
    </sheetView>
  </sheetViews>
  <sheetFormatPr defaultRowHeight="12.75"/>
  <cols>
    <col min="1" max="1" width="4.42578125" style="70" customWidth="1"/>
    <col min="2" max="2" width="13.28515625" style="70" customWidth="1"/>
    <col min="3" max="3" width="9.85546875" style="70" customWidth="1"/>
    <col min="4" max="4" width="8.85546875" style="70" customWidth="1"/>
    <col min="5" max="5" width="9" style="70" customWidth="1"/>
    <col min="6" max="6" width="9.140625" style="70" customWidth="1"/>
    <col min="7" max="7" width="9.7109375" style="70" customWidth="1"/>
    <col min="8" max="8" width="9.85546875" style="70" customWidth="1"/>
    <col min="9" max="9" width="10.5703125" style="70" customWidth="1"/>
    <col min="10" max="10" width="7.28515625" style="70" customWidth="1"/>
    <col min="11" max="11" width="12.85546875" style="70" customWidth="1"/>
    <col min="12" max="16384" width="9.140625" style="70"/>
  </cols>
  <sheetData>
    <row r="2" spans="1:10" ht="14.25">
      <c r="A2" s="572" t="s">
        <v>164</v>
      </c>
      <c r="B2" s="572"/>
      <c r="C2" s="572"/>
      <c r="D2" s="572"/>
      <c r="E2" s="572"/>
      <c r="F2" s="572"/>
      <c r="G2" s="572"/>
      <c r="H2" s="572"/>
      <c r="I2" s="572"/>
      <c r="J2" s="185"/>
    </row>
    <row r="3" spans="1:10">
      <c r="A3" s="572" t="s">
        <v>17</v>
      </c>
      <c r="B3" s="572"/>
      <c r="C3" s="572"/>
      <c r="D3" s="572"/>
      <c r="E3" s="572"/>
      <c r="F3" s="572"/>
      <c r="G3" s="572"/>
      <c r="H3" s="572"/>
      <c r="I3" s="572"/>
      <c r="J3" s="185"/>
    </row>
    <row r="4" spans="1:10">
      <c r="A4" s="571" t="str">
        <f>+UTAMA!A4</f>
        <v xml:space="preserve">MINGGU KE III OKTOBER ( S / D TGL 19 OKTOBER 2015) dalam Juta m3  </v>
      </c>
      <c r="B4" s="571"/>
      <c r="C4" s="571"/>
      <c r="D4" s="571"/>
      <c r="E4" s="571"/>
      <c r="F4" s="571"/>
      <c r="G4" s="571"/>
      <c r="H4" s="571"/>
      <c r="I4" s="571"/>
      <c r="J4" s="186"/>
    </row>
    <row r="5" spans="1:10" ht="13.5" thickBot="1">
      <c r="A5" s="178"/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4.25">
      <c r="A6" s="577" t="s">
        <v>18</v>
      </c>
      <c r="B6" s="575" t="s">
        <v>19</v>
      </c>
      <c r="C6" s="573" t="s">
        <v>95</v>
      </c>
      <c r="D6" s="350" t="s">
        <v>25</v>
      </c>
      <c r="E6" s="581" t="s">
        <v>96</v>
      </c>
      <c r="F6" s="582"/>
      <c r="G6" s="579" t="s">
        <v>165</v>
      </c>
      <c r="H6" s="580"/>
      <c r="I6" s="346" t="s">
        <v>69</v>
      </c>
      <c r="J6" s="348" t="s">
        <v>128</v>
      </c>
    </row>
    <row r="7" spans="1:10">
      <c r="A7" s="578"/>
      <c r="B7" s="576"/>
      <c r="C7" s="574"/>
      <c r="D7" s="351" t="s">
        <v>158</v>
      </c>
      <c r="E7" s="197" t="s">
        <v>97</v>
      </c>
      <c r="F7" s="197" t="s">
        <v>22</v>
      </c>
      <c r="G7" s="198" t="s">
        <v>97</v>
      </c>
      <c r="H7" s="198" t="s">
        <v>22</v>
      </c>
      <c r="I7" s="347" t="s">
        <v>22</v>
      </c>
      <c r="J7" s="349" t="s">
        <v>129</v>
      </c>
    </row>
    <row r="8" spans="1:10">
      <c r="A8" s="187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200">
        <v>10</v>
      </c>
    </row>
    <row r="9" spans="1:10" ht="15" customHeight="1">
      <c r="A9" s="187">
        <v>1</v>
      </c>
      <c r="B9" s="188" t="s">
        <v>28</v>
      </c>
      <c r="C9" s="201">
        <v>35162</v>
      </c>
      <c r="D9" s="183">
        <v>37.046999999999997</v>
      </c>
      <c r="E9" s="202">
        <f>+UTAMA!F11</f>
        <v>48.16</v>
      </c>
      <c r="F9" s="183">
        <f>+UTAMA!H11</f>
        <v>47.16</v>
      </c>
      <c r="G9" s="184">
        <f>+UTAMA!G11</f>
        <v>2.5830000000000002</v>
      </c>
      <c r="H9" s="184">
        <f>+UTAMA!I11</f>
        <v>0.81200000000000006</v>
      </c>
      <c r="I9" s="203">
        <f>IFERROR(+H9/G9*100%*100,0)</f>
        <v>31.43631436314363</v>
      </c>
      <c r="J9" s="204"/>
    </row>
    <row r="10" spans="1:10" ht="15" customHeight="1">
      <c r="A10" s="187">
        <f t="shared" ref="A10:A16" si="0">+A9+1</f>
        <v>2</v>
      </c>
      <c r="B10" s="188" t="s">
        <v>30</v>
      </c>
      <c r="C10" s="201">
        <v>17481</v>
      </c>
      <c r="D10" s="183">
        <v>49.02</v>
      </c>
      <c r="E10" s="179">
        <f>+UTAMA!F13</f>
        <v>67.099999999999994</v>
      </c>
      <c r="F10" s="180">
        <f>+UTAMA!H13</f>
        <v>65.569999999999993</v>
      </c>
      <c r="G10" s="181">
        <f>+UTAMA!G13</f>
        <v>5.6390000000000002</v>
      </c>
      <c r="H10" s="182">
        <f>+UTAMA!I13</f>
        <v>3.2029999999999998</v>
      </c>
      <c r="I10" s="203">
        <f t="shared" ref="I10:I16" si="1">IFERROR(+H10/G10*100%*100,0)</f>
        <v>56.800851214754388</v>
      </c>
      <c r="J10" s="204"/>
    </row>
    <row r="11" spans="1:10" ht="15" customHeight="1">
      <c r="A11" s="187">
        <f t="shared" si="0"/>
        <v>3</v>
      </c>
      <c r="B11" s="188" t="s">
        <v>31</v>
      </c>
      <c r="C11" s="201">
        <v>19972</v>
      </c>
      <c r="D11" s="183">
        <v>49.9</v>
      </c>
      <c r="E11" s="179">
        <f>+UTAMA!F14</f>
        <v>461.38</v>
      </c>
      <c r="F11" s="180">
        <f>+UTAMA!H14</f>
        <v>461.28</v>
      </c>
      <c r="G11" s="181">
        <f>+UTAMA!G14</f>
        <v>14.96</v>
      </c>
      <c r="H11" s="182">
        <f>+UTAMA!I14</f>
        <v>13.72</v>
      </c>
      <c r="I11" s="203">
        <f t="shared" si="1"/>
        <v>91.711229946524071</v>
      </c>
      <c r="J11" s="204"/>
    </row>
    <row r="12" spans="1:10" ht="15" customHeight="1">
      <c r="A12" s="187">
        <f t="shared" si="0"/>
        <v>4</v>
      </c>
      <c r="B12" s="188" t="s">
        <v>34</v>
      </c>
      <c r="C12" s="201">
        <v>59544</v>
      </c>
      <c r="D12" s="183">
        <v>723.16</v>
      </c>
      <c r="E12" s="179">
        <f>+UTAMA!F17</f>
        <v>79.7</v>
      </c>
      <c r="F12" s="183">
        <f>+UTAMA!H17</f>
        <v>78.61</v>
      </c>
      <c r="G12" s="181">
        <f>+UTAMA!G17</f>
        <v>281.37</v>
      </c>
      <c r="H12" s="181">
        <f>+UTAMA!I17</f>
        <v>251.72200000000001</v>
      </c>
      <c r="I12" s="203">
        <f t="shared" si="1"/>
        <v>89.462984682091189</v>
      </c>
      <c r="J12" s="205"/>
    </row>
    <row r="13" spans="1:10" ht="15" customHeight="1">
      <c r="A13" s="187">
        <f t="shared" si="0"/>
        <v>5</v>
      </c>
      <c r="B13" s="188" t="s">
        <v>44</v>
      </c>
      <c r="C13" s="201">
        <v>28109</v>
      </c>
      <c r="D13" s="183">
        <v>440</v>
      </c>
      <c r="E13" s="179">
        <f>+UTAMA!F26</f>
        <v>127.3</v>
      </c>
      <c r="F13" s="180">
        <f>+UTAMA!H26</f>
        <v>128.05000000000001</v>
      </c>
      <c r="G13" s="184">
        <f>+UTAMA!G26</f>
        <v>64.974000000000004</v>
      </c>
      <c r="H13" s="184">
        <f>+UTAMA!I26</f>
        <v>80.106999999999999</v>
      </c>
      <c r="I13" s="203">
        <f t="shared" si="1"/>
        <v>123.29085480345985</v>
      </c>
      <c r="J13" s="205"/>
    </row>
    <row r="14" spans="1:10" ht="15" customHeight="1">
      <c r="A14" s="187">
        <f t="shared" si="0"/>
        <v>6</v>
      </c>
      <c r="B14" s="188" t="s">
        <v>64</v>
      </c>
      <c r="C14" s="201">
        <v>6485</v>
      </c>
      <c r="D14" s="183">
        <v>38.036000000000001</v>
      </c>
      <c r="E14" s="179">
        <f>+UTAMA!F46</f>
        <v>50.3</v>
      </c>
      <c r="F14" s="180">
        <f>+UTAMA!H46</f>
        <v>53.12</v>
      </c>
      <c r="G14" s="181">
        <f>+UTAMA!G46</f>
        <v>4.0830000000000002</v>
      </c>
      <c r="H14" s="182">
        <f>+UTAMA!I46</f>
        <v>6.9930000000000003</v>
      </c>
      <c r="I14" s="203">
        <f t="shared" si="1"/>
        <v>171.27112417340192</v>
      </c>
      <c r="J14" s="205"/>
    </row>
    <row r="15" spans="1:10" ht="15" customHeight="1">
      <c r="A15" s="187">
        <f t="shared" si="0"/>
        <v>7</v>
      </c>
      <c r="B15" s="188" t="s">
        <v>65</v>
      </c>
      <c r="C15" s="201">
        <v>31109</v>
      </c>
      <c r="D15" s="183">
        <v>412.66</v>
      </c>
      <c r="E15" s="179">
        <f>+UTAMA!F47</f>
        <v>161</v>
      </c>
      <c r="F15" s="180">
        <f>+UTAMA!H47</f>
        <v>167.35</v>
      </c>
      <c r="G15" s="181">
        <f>+UTAMA!G47</f>
        <v>167.76599999999999</v>
      </c>
      <c r="H15" s="182">
        <f>+UTAMA!I47</f>
        <v>220.251</v>
      </c>
      <c r="I15" s="203">
        <f t="shared" si="1"/>
        <v>131.28464647187155</v>
      </c>
      <c r="J15" s="205"/>
    </row>
    <row r="16" spans="1:10" ht="15" customHeight="1">
      <c r="A16" s="187">
        <f t="shared" si="0"/>
        <v>8</v>
      </c>
      <c r="B16" s="188" t="s">
        <v>66</v>
      </c>
      <c r="C16" s="201">
        <v>8400</v>
      </c>
      <c r="D16" s="183">
        <v>31.8</v>
      </c>
      <c r="E16" s="179">
        <f>+UTAMA!F48</f>
        <v>229.14</v>
      </c>
      <c r="F16" s="180">
        <f>+UTAMA!H48</f>
        <v>228.75</v>
      </c>
      <c r="G16" s="181">
        <f>+UTAMA!G48</f>
        <v>17.09</v>
      </c>
      <c r="H16" s="182">
        <f>+UTAMA!I48</f>
        <v>14.78</v>
      </c>
      <c r="I16" s="203">
        <f t="shared" si="1"/>
        <v>86.483323581041532</v>
      </c>
      <c r="J16" s="205"/>
    </row>
    <row r="17" spans="1:10" ht="15" customHeight="1">
      <c r="A17" s="206"/>
      <c r="B17" s="199" t="s">
        <v>92</v>
      </c>
      <c r="C17" s="201">
        <f>SUM(C9:C16)</f>
        <v>206262</v>
      </c>
      <c r="D17" s="183">
        <f>SUM(D9:D16)</f>
        <v>1781.623</v>
      </c>
      <c r="E17" s="179"/>
      <c r="F17" s="201"/>
      <c r="G17" s="181">
        <f>SUM(G9:G16)</f>
        <v>558.46500000000003</v>
      </c>
      <c r="H17" s="181">
        <f>SUM(H9:H16)</f>
        <v>591.58799999999997</v>
      </c>
      <c r="I17" s="207">
        <f>+H17-G17</f>
        <v>33.122999999999934</v>
      </c>
      <c r="J17" s="208"/>
    </row>
    <row r="18" spans="1:10" ht="15" customHeight="1" thickBot="1">
      <c r="A18" s="209"/>
      <c r="B18" s="210" t="s">
        <v>69</v>
      </c>
      <c r="C18" s="210"/>
      <c r="D18" s="211"/>
      <c r="E18" s="212"/>
      <c r="F18" s="213"/>
      <c r="G18" s="214" t="s">
        <v>98</v>
      </c>
      <c r="H18" s="215">
        <f>+H17/G17*100%</f>
        <v>1.0593107893959335</v>
      </c>
      <c r="I18" s="215">
        <f>+I17/G17</f>
        <v>5.9310789395933372E-2</v>
      </c>
      <c r="J18" s="216"/>
    </row>
    <row r="19" spans="1:10">
      <c r="A19" s="178"/>
      <c r="B19" s="189" t="s">
        <v>93</v>
      </c>
      <c r="C19" s="189"/>
      <c r="D19" s="189"/>
      <c r="E19" s="178"/>
      <c r="F19" s="178"/>
      <c r="G19" s="178"/>
      <c r="H19" s="178"/>
      <c r="I19" s="178"/>
      <c r="J19" s="178"/>
    </row>
    <row r="20" spans="1:10" ht="15" customHeight="1">
      <c r="A20" s="178"/>
      <c r="B20" s="178" t="s">
        <v>94</v>
      </c>
      <c r="C20" s="178"/>
      <c r="D20" s="178"/>
      <c r="E20" s="178"/>
      <c r="F20" s="178"/>
      <c r="G20" s="178"/>
      <c r="H20" s="178"/>
      <c r="I20" s="178" t="s">
        <v>99</v>
      </c>
      <c r="J20" s="178"/>
    </row>
    <row r="21" spans="1:10" ht="15" customHeight="1">
      <c r="A21" s="178"/>
      <c r="B21" s="178" t="s">
        <v>100</v>
      </c>
      <c r="C21" s="190" t="s">
        <v>101</v>
      </c>
      <c r="D21" s="190"/>
      <c r="E21" s="178" t="s">
        <v>102</v>
      </c>
      <c r="F21" s="178"/>
      <c r="G21" s="178"/>
      <c r="H21" s="353" t="s">
        <v>205</v>
      </c>
      <c r="I21" s="520">
        <f>COUNTIF(I9:I16,"&gt;100")</f>
        <v>3</v>
      </c>
      <c r="J21" s="186"/>
    </row>
    <row r="22" spans="1:10" ht="15" customHeight="1">
      <c r="A22" s="178"/>
      <c r="B22" s="178" t="s">
        <v>103</v>
      </c>
      <c r="C22" s="190" t="s">
        <v>101</v>
      </c>
      <c r="D22" s="190"/>
      <c r="E22" s="178" t="s">
        <v>104</v>
      </c>
      <c r="F22" s="178"/>
      <c r="G22" s="178"/>
      <c r="H22" s="353" t="s">
        <v>205</v>
      </c>
      <c r="I22" s="519">
        <f>COUNTIFS(I9:I16,"&gt;=85",I9:I16,"&lt;=100")</f>
        <v>3</v>
      </c>
      <c r="J22" s="186"/>
    </row>
    <row r="23" spans="1:10" ht="15" customHeight="1">
      <c r="A23" s="178"/>
      <c r="B23" s="178" t="s">
        <v>105</v>
      </c>
      <c r="C23" s="190" t="s">
        <v>101</v>
      </c>
      <c r="D23" s="190"/>
      <c r="E23" s="178" t="s">
        <v>106</v>
      </c>
      <c r="F23" s="178"/>
      <c r="G23" s="178"/>
      <c r="H23" s="353" t="s">
        <v>205</v>
      </c>
      <c r="I23" s="518">
        <f>COUNTIFS(I9:I16,"&gt;0",I9:I16,"&lt;85")</f>
        <v>2</v>
      </c>
      <c r="J23" s="186"/>
    </row>
    <row r="24" spans="1:10" ht="15" customHeight="1" thickBot="1">
      <c r="A24" s="178"/>
      <c r="B24" s="191">
        <v>0</v>
      </c>
      <c r="C24" s="190" t="s">
        <v>101</v>
      </c>
      <c r="D24" s="190"/>
      <c r="E24" s="178" t="s">
        <v>107</v>
      </c>
      <c r="F24" s="178"/>
      <c r="G24" s="178"/>
      <c r="H24" s="353" t="s">
        <v>205</v>
      </c>
      <c r="I24" s="517">
        <f>COUNTIF(I9:I16,"0")</f>
        <v>0</v>
      </c>
      <c r="J24" s="186"/>
    </row>
    <row r="25" spans="1:10" ht="15" customHeight="1" thickTop="1">
      <c r="A25" s="178"/>
      <c r="B25" s="178"/>
      <c r="C25" s="178"/>
      <c r="D25" s="178"/>
      <c r="E25" s="178"/>
      <c r="F25" s="571" t="s">
        <v>92</v>
      </c>
      <c r="G25" s="571"/>
      <c r="H25" s="462" t="s">
        <v>101</v>
      </c>
      <c r="I25" s="192">
        <f>SUM(I21:I24)</f>
        <v>8</v>
      </c>
      <c r="J25" s="193"/>
    </row>
    <row r="26" spans="1:10" ht="17.100000000000001" customHeight="1">
      <c r="F26" s="194"/>
      <c r="G26" s="194"/>
      <c r="H26" s="195"/>
      <c r="I26" s="196"/>
      <c r="J26" s="196"/>
    </row>
    <row r="27" spans="1:10" ht="17.100000000000001" customHeight="1">
      <c r="F27" s="194"/>
      <c r="G27" s="194"/>
      <c r="H27" s="195"/>
      <c r="I27" s="196"/>
      <c r="J27" s="196"/>
    </row>
    <row r="28" spans="1:10">
      <c r="I28" s="176"/>
      <c r="J28" s="176"/>
    </row>
  </sheetData>
  <mergeCells count="9">
    <mergeCell ref="F25:G25"/>
    <mergeCell ref="A2:I2"/>
    <mergeCell ref="A3:I3"/>
    <mergeCell ref="A4:I4"/>
    <mergeCell ref="C6:C7"/>
    <mergeCell ref="B6:B7"/>
    <mergeCell ref="A6:A7"/>
    <mergeCell ref="G6:H6"/>
    <mergeCell ref="E6:F6"/>
  </mergeCells>
  <phoneticPr fontId="26" type="noConversion"/>
  <conditionalFormatting sqref="I9:I16">
    <cfRule type="cellIs" dxfId="7" priority="5" operator="greaterThan">
      <formula>100</formula>
    </cfRule>
    <cfRule type="cellIs" dxfId="6" priority="4" operator="between">
      <formula>85</formula>
      <formula>100</formula>
    </cfRule>
    <cfRule type="cellIs" dxfId="5" priority="3" operator="lessThan">
      <formula>85</formula>
    </cfRule>
    <cfRule type="cellIs" dxfId="4" priority="1" operator="equal">
      <formula>0</formula>
    </cfRule>
  </conditionalFormatting>
  <pageMargins left="0.98425196850393704" right="0.39370078740157483" top="0.56999999999999995" bottom="0.55118110236220474" header="0.82677165354330717" footer="0.51181102362204722"/>
  <pageSetup paperSize="9" scale="95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5"/>
  <sheetViews>
    <sheetView topLeftCell="A73" zoomScale="85" zoomScaleNormal="85" workbookViewId="0">
      <selection activeCell="A2" sqref="A2:I47"/>
    </sheetView>
  </sheetViews>
  <sheetFormatPr defaultRowHeight="12.75"/>
  <cols>
    <col min="1" max="1" width="4.85546875" style="70" customWidth="1"/>
    <col min="2" max="2" width="17.28515625" style="70" customWidth="1"/>
    <col min="3" max="3" width="9.5703125" style="70" customWidth="1"/>
    <col min="4" max="4" width="13.140625" style="70" customWidth="1"/>
    <col min="5" max="5" width="12.5703125" style="70" customWidth="1"/>
    <col min="6" max="6" width="11.85546875" style="70" customWidth="1"/>
    <col min="7" max="7" width="11.140625" style="70" customWidth="1"/>
    <col min="8" max="8" width="11.7109375" style="70" customWidth="1"/>
    <col min="9" max="9" width="11.42578125" style="70" customWidth="1"/>
    <col min="10" max="16384" width="9.140625" style="70"/>
  </cols>
  <sheetData>
    <row r="1" spans="1:9" ht="21">
      <c r="A1" s="111"/>
      <c r="B1" s="82"/>
      <c r="C1" s="82"/>
      <c r="D1" s="82"/>
      <c r="E1" s="82"/>
      <c r="F1" s="82"/>
      <c r="G1" s="82"/>
    </row>
    <row r="2" spans="1:9" ht="18">
      <c r="A2" s="583" t="s">
        <v>166</v>
      </c>
      <c r="B2" s="583"/>
      <c r="C2" s="583"/>
      <c r="D2" s="583"/>
      <c r="E2" s="583"/>
      <c r="F2" s="583"/>
      <c r="G2" s="583"/>
      <c r="H2" s="583"/>
      <c r="I2" s="583"/>
    </row>
    <row r="3" spans="1:9" ht="15.75">
      <c r="A3" s="583" t="s">
        <v>17</v>
      </c>
      <c r="B3" s="583"/>
      <c r="C3" s="583"/>
      <c r="D3" s="583"/>
      <c r="E3" s="583"/>
      <c r="F3" s="583"/>
      <c r="G3" s="583"/>
      <c r="H3" s="583"/>
      <c r="I3" s="583"/>
    </row>
    <row r="4" spans="1:9" ht="15.75">
      <c r="A4" s="583" t="str">
        <f>+UTAMA!A4</f>
        <v xml:space="preserve">MINGGU KE III OKTOBER ( S / D TGL 19 OKTOBER 2015) dalam Juta m3  </v>
      </c>
      <c r="B4" s="583"/>
      <c r="C4" s="583"/>
      <c r="D4" s="583"/>
      <c r="E4" s="583"/>
      <c r="F4" s="583"/>
      <c r="G4" s="583"/>
      <c r="H4" s="583"/>
      <c r="I4" s="583"/>
    </row>
    <row r="5" spans="1:9" ht="13.5" thickBot="1"/>
    <row r="6" spans="1:9" ht="21" customHeight="1">
      <c r="A6" s="586" t="s">
        <v>18</v>
      </c>
      <c r="B6" s="584" t="s">
        <v>19</v>
      </c>
      <c r="C6" s="491" t="s">
        <v>108</v>
      </c>
      <c r="D6" s="492" t="s">
        <v>25</v>
      </c>
      <c r="E6" s="588" t="s">
        <v>109</v>
      </c>
      <c r="F6" s="589"/>
      <c r="G6" s="590" t="s">
        <v>167</v>
      </c>
      <c r="H6" s="591"/>
      <c r="I6" s="493" t="s">
        <v>69</v>
      </c>
    </row>
    <row r="7" spans="1:9" ht="15.75">
      <c r="A7" s="587"/>
      <c r="B7" s="585"/>
      <c r="C7" s="494" t="s">
        <v>110</v>
      </c>
      <c r="D7" s="495" t="s">
        <v>159</v>
      </c>
      <c r="E7" s="496" t="s">
        <v>97</v>
      </c>
      <c r="F7" s="496" t="s">
        <v>22</v>
      </c>
      <c r="G7" s="497" t="s">
        <v>97</v>
      </c>
      <c r="H7" s="497" t="s">
        <v>22</v>
      </c>
      <c r="I7" s="498" t="s">
        <v>22</v>
      </c>
    </row>
    <row r="8" spans="1:9" ht="15.75">
      <c r="A8" s="222">
        <v>1</v>
      </c>
      <c r="B8" s="221">
        <v>2</v>
      </c>
      <c r="C8" s="221">
        <v>3</v>
      </c>
      <c r="D8" s="221">
        <v>4</v>
      </c>
      <c r="E8" s="221">
        <v>5</v>
      </c>
      <c r="F8" s="221">
        <v>6</v>
      </c>
      <c r="G8" s="221">
        <v>7</v>
      </c>
      <c r="H8" s="221">
        <v>8</v>
      </c>
      <c r="I8" s="223">
        <v>9</v>
      </c>
    </row>
    <row r="9" spans="1:9" ht="15.75">
      <c r="A9" s="222">
        <v>1</v>
      </c>
      <c r="B9" s="224" t="s">
        <v>29</v>
      </c>
      <c r="C9" s="225">
        <v>28310</v>
      </c>
      <c r="D9" s="226">
        <v>7.77</v>
      </c>
      <c r="E9" s="173">
        <f>+UTAMA!F12</f>
        <v>332.94</v>
      </c>
      <c r="F9" s="175">
        <f>+UTAMA!H12</f>
        <v>335.43</v>
      </c>
      <c r="G9" s="174">
        <f>+UTAMA!G12</f>
        <v>2.4649999999999999</v>
      </c>
      <c r="H9" s="174">
        <f>+UTAMA!I12</f>
        <v>4.282</v>
      </c>
      <c r="I9" s="344">
        <f>IFERROR(+H9/G9*100%*100,0)</f>
        <v>173.71196754563897</v>
      </c>
    </row>
    <row r="10" spans="1:9" ht="15.75">
      <c r="A10" s="222">
        <f>1+A9</f>
        <v>2</v>
      </c>
      <c r="B10" s="224" t="s">
        <v>32</v>
      </c>
      <c r="C10" s="225">
        <v>4959</v>
      </c>
      <c r="D10" s="226">
        <v>9.5030000000000001</v>
      </c>
      <c r="E10" s="173">
        <f>+UTAMA!F15</f>
        <v>195.32</v>
      </c>
      <c r="F10" s="175">
        <f>+UTAMA!H15</f>
        <v>193.34</v>
      </c>
      <c r="G10" s="174">
        <f>+UTAMA!G15</f>
        <v>1.218</v>
      </c>
      <c r="H10" s="174">
        <f>+UTAMA!I15</f>
        <v>0.69499999999999995</v>
      </c>
      <c r="I10" s="344">
        <f t="shared" ref="I10:I38" si="0">IFERROR(+H10/G10*100%*100,0)</f>
        <v>57.060755336617405</v>
      </c>
    </row>
    <row r="11" spans="1:9" ht="15.75">
      <c r="A11" s="222">
        <f t="shared" ref="A11:A38" si="1">+A10+1</f>
        <v>3</v>
      </c>
      <c r="B11" s="224" t="s">
        <v>33</v>
      </c>
      <c r="C11" s="225">
        <v>6052</v>
      </c>
      <c r="D11" s="226">
        <v>5.1509999999999998</v>
      </c>
      <c r="E11" s="173">
        <f>+UTAMA!F16</f>
        <v>306.97000000000003</v>
      </c>
      <c r="F11" s="175">
        <f>+UTAMA!H16</f>
        <v>307.07</v>
      </c>
      <c r="G11" s="174">
        <f>+UTAMA!G16</f>
        <v>0.65700000000000003</v>
      </c>
      <c r="H11" s="174">
        <f>UTAMA!I16</f>
        <v>0</v>
      </c>
      <c r="I11" s="344">
        <f t="shared" si="0"/>
        <v>0</v>
      </c>
    </row>
    <row r="12" spans="1:9" ht="15.75">
      <c r="A12" s="222">
        <f t="shared" si="1"/>
        <v>4</v>
      </c>
      <c r="B12" s="224" t="s">
        <v>35</v>
      </c>
      <c r="C12" s="225">
        <v>923</v>
      </c>
      <c r="D12" s="226">
        <v>2.0920000000000001</v>
      </c>
      <c r="E12" s="173">
        <f>+UTAMA!F18</f>
        <v>114.9</v>
      </c>
      <c r="F12" s="177">
        <f>+UTAMA!H18</f>
        <v>110.5</v>
      </c>
      <c r="G12" s="174">
        <f>+UTAMA!G18</f>
        <v>0.22800000000000001</v>
      </c>
      <c r="H12" s="227">
        <f>+UTAMA!I18</f>
        <v>0</v>
      </c>
      <c r="I12" s="344">
        <f t="shared" si="0"/>
        <v>0</v>
      </c>
    </row>
    <row r="13" spans="1:9" ht="15.75">
      <c r="A13" s="222">
        <f t="shared" si="1"/>
        <v>5</v>
      </c>
      <c r="B13" s="224" t="s">
        <v>36</v>
      </c>
      <c r="C13" s="225">
        <v>251</v>
      </c>
      <c r="D13" s="226">
        <v>2.3530000000000002</v>
      </c>
      <c r="E13" s="173">
        <f>+UTAMA!F19</f>
        <v>113.61</v>
      </c>
      <c r="F13" s="177">
        <f>+UTAMA!H19</f>
        <v>117.36</v>
      </c>
      <c r="G13" s="174">
        <f>+UTAMA!G19</f>
        <v>0.35699999999999998</v>
      </c>
      <c r="H13" s="227">
        <f>+UTAMA!I19</f>
        <v>0.877</v>
      </c>
      <c r="I13" s="344">
        <f t="shared" si="0"/>
        <v>245.65826330532215</v>
      </c>
    </row>
    <row r="14" spans="1:9" ht="15.75">
      <c r="A14" s="222">
        <f t="shared" si="1"/>
        <v>6</v>
      </c>
      <c r="B14" s="224" t="s">
        <v>37</v>
      </c>
      <c r="C14" s="225">
        <v>440</v>
      </c>
      <c r="D14" s="226">
        <v>4.5999999999999996</v>
      </c>
      <c r="E14" s="173">
        <f>+UTAMA!F20</f>
        <v>43.1</v>
      </c>
      <c r="F14" s="177">
        <f>+UTAMA!H20</f>
        <v>40.549999999999997</v>
      </c>
      <c r="G14" s="174">
        <f>+UTAMA!G20</f>
        <v>2.1640000000000001</v>
      </c>
      <c r="H14" s="227">
        <f>+UTAMA!I20</f>
        <v>0.94199999999999995</v>
      </c>
      <c r="I14" s="344">
        <f t="shared" si="0"/>
        <v>43.530499075785578</v>
      </c>
    </row>
    <row r="15" spans="1:9" ht="15.75">
      <c r="A15" s="222">
        <f t="shared" si="1"/>
        <v>7</v>
      </c>
      <c r="B15" s="224" t="s">
        <v>39</v>
      </c>
      <c r="C15" s="225">
        <v>775</v>
      </c>
      <c r="D15" s="226">
        <v>2.4159999999999999</v>
      </c>
      <c r="E15" s="173">
        <f>+UTAMA!F21</f>
        <v>46.86</v>
      </c>
      <c r="F15" s="175">
        <f>+UTAMA!H21</f>
        <v>46.82</v>
      </c>
      <c r="G15" s="174">
        <f>+UTAMA!G21</f>
        <v>0.90600000000000003</v>
      </c>
      <c r="H15" s="174">
        <f>+UTAMA!I21</f>
        <v>0.89600000000000002</v>
      </c>
      <c r="I15" s="344">
        <f t="shared" si="0"/>
        <v>98.896247240618095</v>
      </c>
    </row>
    <row r="16" spans="1:9" ht="15.75">
      <c r="A16" s="222">
        <f t="shared" si="1"/>
        <v>8</v>
      </c>
      <c r="B16" s="224" t="s">
        <v>40</v>
      </c>
      <c r="C16" s="225">
        <v>750</v>
      </c>
      <c r="D16" s="226">
        <v>1.093</v>
      </c>
      <c r="E16" s="173">
        <f>+UTAMA!F22</f>
        <v>73.94</v>
      </c>
      <c r="F16" s="175">
        <f>+UTAMA!H22</f>
        <v>73.27</v>
      </c>
      <c r="G16" s="174">
        <f>+UTAMA!G22</f>
        <v>0.18</v>
      </c>
      <c r="H16" s="174">
        <f>+UTAMA!I22</f>
        <v>0.13</v>
      </c>
      <c r="I16" s="344">
        <f t="shared" si="0"/>
        <v>72.222222222222229</v>
      </c>
    </row>
    <row r="17" spans="1:9" ht="15.75">
      <c r="A17" s="222">
        <f t="shared" si="1"/>
        <v>9</v>
      </c>
      <c r="B17" s="224" t="s">
        <v>41</v>
      </c>
      <c r="C17" s="225">
        <v>482</v>
      </c>
      <c r="D17" s="226">
        <v>0.42899999999999999</v>
      </c>
      <c r="E17" s="173">
        <f>+UTAMA!F23</f>
        <v>80.02</v>
      </c>
      <c r="F17" s="175">
        <f>+UTAMA!H23</f>
        <v>75.8</v>
      </c>
      <c r="G17" s="174">
        <f>+UTAMA!G23</f>
        <v>8.4000000000000005E-2</v>
      </c>
      <c r="H17" s="174">
        <f>+UTAMA!I23</f>
        <v>0</v>
      </c>
      <c r="I17" s="344">
        <f t="shared" si="0"/>
        <v>0</v>
      </c>
    </row>
    <row r="18" spans="1:9" ht="15.75">
      <c r="A18" s="222">
        <f t="shared" si="1"/>
        <v>10</v>
      </c>
      <c r="B18" s="224" t="s">
        <v>42</v>
      </c>
      <c r="C18" s="225">
        <v>366</v>
      </c>
      <c r="D18" s="226">
        <v>0.25</v>
      </c>
      <c r="E18" s="173">
        <f>+UTAMA!F24</f>
        <v>67.95</v>
      </c>
      <c r="F18" s="177">
        <f>+UTAMA!H24</f>
        <v>65.650000000000006</v>
      </c>
      <c r="G18" s="174">
        <f>+UTAMA!G24</f>
        <v>4.9000000000000002E-2</v>
      </c>
      <c r="H18" s="227">
        <f>+UTAMA!I24</f>
        <v>0</v>
      </c>
      <c r="I18" s="344">
        <f t="shared" si="0"/>
        <v>0</v>
      </c>
    </row>
    <row r="19" spans="1:9" ht="15.75">
      <c r="A19" s="222">
        <f>+A18+1</f>
        <v>11</v>
      </c>
      <c r="B19" s="224" t="s">
        <v>43</v>
      </c>
      <c r="C19" s="225">
        <v>260</v>
      </c>
      <c r="D19" s="226">
        <v>0.38500000000000001</v>
      </c>
      <c r="E19" s="173">
        <f>+UTAMA!F25</f>
        <v>44.16</v>
      </c>
      <c r="F19" s="177">
        <f>+UTAMA!H25</f>
        <v>43</v>
      </c>
      <c r="G19" s="174">
        <f>+UTAMA!G25</f>
        <v>8.9999999999999993E-3</v>
      </c>
      <c r="H19" s="227">
        <f>UTAMA!I25</f>
        <v>0</v>
      </c>
      <c r="I19" s="344">
        <f t="shared" si="0"/>
        <v>0</v>
      </c>
    </row>
    <row r="20" spans="1:9" ht="15.75">
      <c r="A20" s="222">
        <f>+A19+1</f>
        <v>12</v>
      </c>
      <c r="B20" s="224" t="s">
        <v>45</v>
      </c>
      <c r="C20" s="225">
        <v>874</v>
      </c>
      <c r="D20" s="226">
        <v>3.7519999999999998</v>
      </c>
      <c r="E20" s="173">
        <f>+UTAMA!F27</f>
        <v>104.42</v>
      </c>
      <c r="F20" s="177">
        <f>+UTAMA!H27</f>
        <v>104.65</v>
      </c>
      <c r="G20" s="174">
        <f>+UTAMA!G27</f>
        <v>0.54500000000000004</v>
      </c>
      <c r="H20" s="227">
        <f>+UTAMA!I27</f>
        <v>0.59299999999999997</v>
      </c>
      <c r="I20" s="344">
        <f t="shared" si="0"/>
        <v>108.80733944954126</v>
      </c>
    </row>
    <row r="21" spans="1:9" ht="15.75">
      <c r="A21" s="222">
        <f>+A20+1</f>
        <v>13</v>
      </c>
      <c r="B21" s="224" t="s">
        <v>46</v>
      </c>
      <c r="C21" s="225">
        <v>392</v>
      </c>
      <c r="D21" s="226">
        <v>1.2</v>
      </c>
      <c r="E21" s="173">
        <f>+UTAMA!F28</f>
        <v>223.12</v>
      </c>
      <c r="F21" s="177">
        <f>+UTAMA!H28</f>
        <v>220.5</v>
      </c>
      <c r="G21" s="174">
        <f>+UTAMA!G28</f>
        <v>7.0999999999999994E-2</v>
      </c>
      <c r="H21" s="227">
        <f>+UTAMA!I28</f>
        <v>0</v>
      </c>
      <c r="I21" s="344">
        <f t="shared" si="0"/>
        <v>0</v>
      </c>
    </row>
    <row r="22" spans="1:9" ht="15.75">
      <c r="A22" s="222">
        <f t="shared" si="1"/>
        <v>14</v>
      </c>
      <c r="B22" s="224" t="s">
        <v>47</v>
      </c>
      <c r="C22" s="225">
        <v>500</v>
      </c>
      <c r="D22" s="226">
        <v>0.65100000000000002</v>
      </c>
      <c r="E22" s="173">
        <f>+UTAMA!F29</f>
        <v>215.98</v>
      </c>
      <c r="F22" s="177">
        <f>+UTAMA!H29</f>
        <v>215.07</v>
      </c>
      <c r="G22" s="174">
        <f>+UTAMA!G29</f>
        <v>0.105</v>
      </c>
      <c r="H22" s="227">
        <f>+UTAMA!I29</f>
        <v>4.2000000000000003E-2</v>
      </c>
      <c r="I22" s="344">
        <f t="shared" si="0"/>
        <v>40</v>
      </c>
    </row>
    <row r="23" spans="1:9" ht="15.75">
      <c r="A23" s="222">
        <f t="shared" si="1"/>
        <v>15</v>
      </c>
      <c r="B23" s="224" t="s">
        <v>48</v>
      </c>
      <c r="C23" s="225">
        <v>700</v>
      </c>
      <c r="D23" s="226">
        <v>1.5820000000000001</v>
      </c>
      <c r="E23" s="173">
        <f>+UTAMA!F30</f>
        <v>189.04</v>
      </c>
      <c r="F23" s="177">
        <f>+UTAMA!H30</f>
        <v>189.63</v>
      </c>
      <c r="G23" s="174">
        <f>+UTAMA!G30</f>
        <v>0.41899999999999998</v>
      </c>
      <c r="H23" s="227">
        <f>+UTAMA!I30</f>
        <v>0.48099999999999998</v>
      </c>
      <c r="I23" s="344">
        <f t="shared" si="0"/>
        <v>114.79713603818615</v>
      </c>
    </row>
    <row r="24" spans="1:9" ht="15.75">
      <c r="A24" s="222">
        <f t="shared" si="1"/>
        <v>16</v>
      </c>
      <c r="B24" s="224" t="s">
        <v>49</v>
      </c>
      <c r="C24" s="225">
        <v>87</v>
      </c>
      <c r="D24" s="226">
        <v>0.47899999999999998</v>
      </c>
      <c r="E24" s="173">
        <f>+UTAMA!F31</f>
        <v>172.38</v>
      </c>
      <c r="F24" s="177">
        <f>+UTAMA!H31</f>
        <v>171.5</v>
      </c>
      <c r="G24" s="174">
        <f>+UTAMA!G31</f>
        <v>7.3999999999999996E-2</v>
      </c>
      <c r="H24" s="227">
        <f>+UTAMA!I31</f>
        <v>0</v>
      </c>
      <c r="I24" s="344">
        <f t="shared" si="0"/>
        <v>0</v>
      </c>
    </row>
    <row r="25" spans="1:9" ht="15.75">
      <c r="A25" s="222">
        <f t="shared" si="1"/>
        <v>17</v>
      </c>
      <c r="B25" s="224" t="s">
        <v>50</v>
      </c>
      <c r="C25" s="225">
        <v>354</v>
      </c>
      <c r="D25" s="226">
        <v>0.79200000000000004</v>
      </c>
      <c r="E25" s="173">
        <f>+UTAMA!F32</f>
        <v>222.84</v>
      </c>
      <c r="F25" s="177">
        <f>+UTAMA!H32</f>
        <v>216</v>
      </c>
      <c r="G25" s="174">
        <f>+UTAMA!G32</f>
        <v>0.28000000000000003</v>
      </c>
      <c r="H25" s="227">
        <f>+UTAMA!I32</f>
        <v>0</v>
      </c>
      <c r="I25" s="344">
        <f t="shared" si="0"/>
        <v>0</v>
      </c>
    </row>
    <row r="26" spans="1:9" ht="15.75">
      <c r="A26" s="222">
        <f t="shared" si="1"/>
        <v>18</v>
      </c>
      <c r="B26" s="224" t="s">
        <v>51</v>
      </c>
      <c r="C26" s="225">
        <v>637</v>
      </c>
      <c r="D26" s="226">
        <v>2.1240000000000001</v>
      </c>
      <c r="E26" s="173">
        <f>+UTAMA!F33</f>
        <v>239.52</v>
      </c>
      <c r="F26" s="177">
        <f>+UTAMA!H33</f>
        <v>236.5</v>
      </c>
      <c r="G26" s="174">
        <f>+UTAMA!G33</f>
        <v>0.187</v>
      </c>
      <c r="H26" s="227">
        <f>+UTAMA!I33</f>
        <v>0</v>
      </c>
      <c r="I26" s="344">
        <f t="shared" si="0"/>
        <v>0</v>
      </c>
    </row>
    <row r="27" spans="1:9" ht="15.75">
      <c r="A27" s="222">
        <f t="shared" si="1"/>
        <v>19</v>
      </c>
      <c r="B27" s="224" t="s">
        <v>52</v>
      </c>
      <c r="C27" s="225">
        <v>7394</v>
      </c>
      <c r="D27" s="226">
        <v>5</v>
      </c>
      <c r="E27" s="173">
        <f>+UTAMA!F34</f>
        <v>154.43</v>
      </c>
      <c r="F27" s="175">
        <f>+UTAMA!H34</f>
        <v>151.6</v>
      </c>
      <c r="G27" s="174">
        <f>+UTAMA!G34</f>
        <v>0.503</v>
      </c>
      <c r="H27" s="174">
        <f>+UTAMA!I34</f>
        <v>7.5999999999999998E-2</v>
      </c>
      <c r="I27" s="344">
        <f t="shared" si="0"/>
        <v>15.109343936381709</v>
      </c>
    </row>
    <row r="28" spans="1:9" ht="15.75">
      <c r="A28" s="222">
        <f t="shared" si="1"/>
        <v>20</v>
      </c>
      <c r="B28" s="224" t="s">
        <v>53</v>
      </c>
      <c r="C28" s="225">
        <v>2410</v>
      </c>
      <c r="D28" s="226">
        <v>4.2</v>
      </c>
      <c r="E28" s="173">
        <f>+UTAMA!F35</f>
        <v>166.32</v>
      </c>
      <c r="F28" s="175">
        <f>+UTAMA!H35</f>
        <v>166.6</v>
      </c>
      <c r="G28" s="174">
        <f>+UTAMA!G35</f>
        <v>0.39800000000000002</v>
      </c>
      <c r="H28" s="174">
        <f>+UTAMA!I35</f>
        <v>0.13</v>
      </c>
      <c r="I28" s="344">
        <f t="shared" si="0"/>
        <v>32.663316582914568</v>
      </c>
    </row>
    <row r="29" spans="1:9" ht="15.75">
      <c r="A29" s="222">
        <f t="shared" si="1"/>
        <v>21</v>
      </c>
      <c r="B29" s="224" t="s">
        <v>54</v>
      </c>
      <c r="C29" s="225">
        <v>1370</v>
      </c>
      <c r="D29" s="226">
        <v>0.70099999999999996</v>
      </c>
      <c r="E29" s="173">
        <f>+UTAMA!F36</f>
        <v>315.85000000000002</v>
      </c>
      <c r="F29" s="177">
        <f>+UTAMA!H36</f>
        <v>311.06</v>
      </c>
      <c r="G29" s="174">
        <f>+UTAMA!G36</f>
        <v>0.114</v>
      </c>
      <c r="H29" s="227">
        <f>+UTAMA!I36</f>
        <v>0</v>
      </c>
      <c r="I29" s="344">
        <f t="shared" si="0"/>
        <v>0</v>
      </c>
    </row>
    <row r="30" spans="1:9" ht="15.75">
      <c r="A30" s="222">
        <f t="shared" si="1"/>
        <v>22</v>
      </c>
      <c r="B30" s="224" t="s">
        <v>55</v>
      </c>
      <c r="C30" s="225">
        <v>358</v>
      </c>
      <c r="D30" s="226">
        <v>0.5</v>
      </c>
      <c r="E30" s="173">
        <f>+UTAMA!F37</f>
        <v>123.6</v>
      </c>
      <c r="F30" s="177">
        <f>+UTAMA!H37</f>
        <v>122.2</v>
      </c>
      <c r="G30" s="174">
        <f>+UTAMA!G37</f>
        <v>2.9000000000000001E-2</v>
      </c>
      <c r="H30" s="227">
        <f>+UTAMA!I37</f>
        <v>0</v>
      </c>
      <c r="I30" s="344">
        <f t="shared" si="0"/>
        <v>0</v>
      </c>
    </row>
    <row r="31" spans="1:9" ht="15.75">
      <c r="A31" s="222">
        <f t="shared" si="1"/>
        <v>23</v>
      </c>
      <c r="B31" s="224" t="s">
        <v>56</v>
      </c>
      <c r="C31" s="225">
        <v>268</v>
      </c>
      <c r="D31" s="226">
        <v>0.51300000000000001</v>
      </c>
      <c r="E31" s="173">
        <f>+UTAMA!F38</f>
        <v>277.87</v>
      </c>
      <c r="F31" s="175">
        <f>+UTAMA!H38</f>
        <v>275.77999999999997</v>
      </c>
      <c r="G31" s="174">
        <f>+UTAMA!G38</f>
        <v>7.3999999999999996E-2</v>
      </c>
      <c r="H31" s="227">
        <f>+UTAMA!I38</f>
        <v>0</v>
      </c>
      <c r="I31" s="344">
        <f t="shared" si="0"/>
        <v>0</v>
      </c>
    </row>
    <row r="32" spans="1:9" ht="15.75">
      <c r="A32" s="222">
        <f t="shared" si="1"/>
        <v>24</v>
      </c>
      <c r="B32" s="224" t="s">
        <v>57</v>
      </c>
      <c r="C32" s="225">
        <v>892</v>
      </c>
      <c r="D32" s="226">
        <v>2.6110000000000002</v>
      </c>
      <c r="E32" s="173">
        <f>+UTAMA!F39</f>
        <v>91.8</v>
      </c>
      <c r="F32" s="177">
        <f>+UTAMA!H39</f>
        <v>90</v>
      </c>
      <c r="G32" s="174">
        <f>+UTAMA!G39</f>
        <v>0.17</v>
      </c>
      <c r="H32" s="227">
        <f>+UTAMA!I39</f>
        <v>0</v>
      </c>
      <c r="I32" s="344">
        <f>IFERROR(+H32/G32*100%*100,0)</f>
        <v>0</v>
      </c>
    </row>
    <row r="33" spans="1:12" ht="15.75">
      <c r="A33" s="222">
        <f t="shared" si="1"/>
        <v>25</v>
      </c>
      <c r="B33" s="224" t="s">
        <v>58</v>
      </c>
      <c r="C33" s="225">
        <v>274</v>
      </c>
      <c r="D33" s="226">
        <v>0.08</v>
      </c>
      <c r="E33" s="173">
        <f>+UTAMA!F40</f>
        <v>188.25</v>
      </c>
      <c r="F33" s="177">
        <f>+UTAMA!H40</f>
        <v>186.99</v>
      </c>
      <c r="G33" s="174">
        <f>+UTAMA!G40</f>
        <v>3.2000000000000001E-2</v>
      </c>
      <c r="H33" s="227">
        <f>+UTAMA!I40</f>
        <v>0</v>
      </c>
      <c r="I33" s="344">
        <f t="shared" si="0"/>
        <v>0</v>
      </c>
    </row>
    <row r="34" spans="1:12" ht="15.75">
      <c r="A34" s="222">
        <f t="shared" si="1"/>
        <v>26</v>
      </c>
      <c r="B34" s="224" t="s">
        <v>59</v>
      </c>
      <c r="C34" s="225">
        <v>295</v>
      </c>
      <c r="D34" s="226">
        <v>9.6000000000000002E-2</v>
      </c>
      <c r="E34" s="173">
        <f>+UTAMA!F41</f>
        <v>169.34</v>
      </c>
      <c r="F34" s="177">
        <f>+UTAMA!H41</f>
        <v>167.19</v>
      </c>
      <c r="G34" s="174">
        <f>+UTAMA!G41</f>
        <v>5.1999999999999998E-2</v>
      </c>
      <c r="H34" s="227">
        <f>+UTAMA!I41</f>
        <v>0</v>
      </c>
      <c r="I34" s="344">
        <f t="shared" si="0"/>
        <v>0</v>
      </c>
    </row>
    <row r="35" spans="1:12" ht="15.75">
      <c r="A35" s="222">
        <f t="shared" si="1"/>
        <v>27</v>
      </c>
      <c r="B35" s="224" t="s">
        <v>60</v>
      </c>
      <c r="C35" s="225">
        <v>1570</v>
      </c>
      <c r="D35" s="226">
        <v>9.157</v>
      </c>
      <c r="E35" s="173">
        <f>+UTAMA!F42</f>
        <v>139.43</v>
      </c>
      <c r="F35" s="175">
        <f>+UTAMA!H42</f>
        <v>139.47</v>
      </c>
      <c r="G35" s="174">
        <f>+UTAMA!G42</f>
        <v>1.7649999999999999</v>
      </c>
      <c r="H35" s="174">
        <f>+UTAMA!I42</f>
        <v>1.8149999999999999</v>
      </c>
      <c r="I35" s="344">
        <f t="shared" si="0"/>
        <v>102.8328611898017</v>
      </c>
    </row>
    <row r="36" spans="1:12" ht="15.75">
      <c r="A36" s="222">
        <f t="shared" si="1"/>
        <v>28</v>
      </c>
      <c r="B36" s="224" t="s">
        <v>61</v>
      </c>
      <c r="C36" s="225">
        <v>1353</v>
      </c>
      <c r="D36" s="226">
        <v>2.6720000000000002</v>
      </c>
      <c r="E36" s="173">
        <f>+UTAMA!F43</f>
        <v>234.45</v>
      </c>
      <c r="F36" s="175">
        <f>+UTAMA!H43</f>
        <v>231.5</v>
      </c>
      <c r="G36" s="174">
        <f>+UTAMA!G43</f>
        <v>0.44600000000000001</v>
      </c>
      <c r="H36" s="174">
        <f>+UTAMA!I43</f>
        <v>0</v>
      </c>
      <c r="I36" s="344">
        <f t="shared" si="0"/>
        <v>0</v>
      </c>
    </row>
    <row r="37" spans="1:12" ht="15.75">
      <c r="A37" s="222">
        <f t="shared" si="1"/>
        <v>29</v>
      </c>
      <c r="B37" s="224" t="s">
        <v>62</v>
      </c>
      <c r="C37" s="225">
        <v>782</v>
      </c>
      <c r="D37" s="226">
        <v>3.677</v>
      </c>
      <c r="E37" s="173">
        <f>+UTAMA!F44</f>
        <v>118.55</v>
      </c>
      <c r="F37" s="175">
        <f>+UTAMA!H44</f>
        <v>119.46</v>
      </c>
      <c r="G37" s="174">
        <f>+UTAMA!G44</f>
        <v>0.59499999999999997</v>
      </c>
      <c r="H37" s="174">
        <f>+UTAMA!I44</f>
        <v>1.8180000000000001</v>
      </c>
      <c r="I37" s="344">
        <f t="shared" si="0"/>
        <v>305.54621848739498</v>
      </c>
    </row>
    <row r="38" spans="1:12" ht="15.75">
      <c r="A38" s="222">
        <f t="shared" si="1"/>
        <v>30</v>
      </c>
      <c r="B38" s="224" t="s">
        <v>63</v>
      </c>
      <c r="C38" s="225">
        <v>43</v>
      </c>
      <c r="D38" s="226">
        <v>2.75</v>
      </c>
      <c r="E38" s="173">
        <f>+UTAMA!F45</f>
        <v>107.16</v>
      </c>
      <c r="F38" s="175">
        <f>+UTAMA!H45</f>
        <v>108.73</v>
      </c>
      <c r="G38" s="174">
        <f>+UTAMA!G45</f>
        <v>0.311</v>
      </c>
      <c r="H38" s="174">
        <f>+UTAMA!I45</f>
        <v>0.81899999999999995</v>
      </c>
      <c r="I38" s="344">
        <f t="shared" si="0"/>
        <v>263.34405144694529</v>
      </c>
    </row>
    <row r="39" spans="1:12" ht="15.75">
      <c r="A39" s="228"/>
      <c r="B39" s="221" t="s">
        <v>92</v>
      </c>
      <c r="C39" s="225">
        <f>SUM(C9:C38)</f>
        <v>64121</v>
      </c>
      <c r="D39" s="226">
        <f>SUM(D9:D38)</f>
        <v>78.579000000000008</v>
      </c>
      <c r="E39" s="175"/>
      <c r="F39" s="175"/>
      <c r="G39" s="174">
        <f>SUM(G9:G38)</f>
        <v>14.487</v>
      </c>
      <c r="H39" s="227">
        <f>SUM(H9:H38)</f>
        <v>13.596</v>
      </c>
      <c r="I39" s="229">
        <f>+H39/G39*100%*100</f>
        <v>93.849658314350791</v>
      </c>
    </row>
    <row r="40" spans="1:12" ht="16.5" thickBot="1">
      <c r="A40" s="230" t="s">
        <v>68</v>
      </c>
      <c r="B40" s="231" t="s">
        <v>69</v>
      </c>
      <c r="C40" s="231"/>
      <c r="D40" s="232"/>
      <c r="E40" s="233"/>
      <c r="F40" s="233"/>
      <c r="G40" s="234" t="s">
        <v>98</v>
      </c>
      <c r="H40" s="235">
        <f>+H39/G39*100%</f>
        <v>0.93849658314350792</v>
      </c>
      <c r="I40" s="236">
        <f>+H40-G40</f>
        <v>-6.1503416856492077E-2</v>
      </c>
    </row>
    <row r="41" spans="1:12" ht="15">
      <c r="B41" s="218" t="s">
        <v>93</v>
      </c>
      <c r="C41" s="218"/>
      <c r="D41" s="218"/>
      <c r="E41" s="217"/>
      <c r="F41" s="217"/>
      <c r="G41" s="217"/>
      <c r="H41" s="217"/>
      <c r="I41" s="217"/>
    </row>
    <row r="42" spans="1:12" ht="15.75">
      <c r="B42" s="217" t="s">
        <v>94</v>
      </c>
      <c r="C42" s="217"/>
      <c r="D42" s="217"/>
      <c r="E42" s="217"/>
      <c r="F42" s="217"/>
      <c r="G42" s="217"/>
      <c r="H42" s="217"/>
      <c r="I42" s="217"/>
      <c r="L42" s="345"/>
    </row>
    <row r="43" spans="1:12" ht="15">
      <c r="B43" s="217" t="s">
        <v>100</v>
      </c>
      <c r="C43" s="217"/>
      <c r="D43" s="195" t="s">
        <v>101</v>
      </c>
      <c r="E43" s="217" t="s">
        <v>102</v>
      </c>
      <c r="F43" s="217"/>
      <c r="G43" s="217"/>
      <c r="H43" s="461" t="s">
        <v>204</v>
      </c>
      <c r="I43" s="513">
        <f>COUNTIF(I9:I38,"&gt;100")</f>
        <v>7</v>
      </c>
    </row>
    <row r="44" spans="1:12" ht="15">
      <c r="B44" s="217" t="s">
        <v>103</v>
      </c>
      <c r="C44" s="217"/>
      <c r="D44" s="195" t="s">
        <v>101</v>
      </c>
      <c r="E44" s="217" t="s">
        <v>104</v>
      </c>
      <c r="F44" s="217"/>
      <c r="G44" s="217"/>
      <c r="H44" s="461" t="s">
        <v>204</v>
      </c>
      <c r="I44" s="514">
        <f>COUNTIFS(I9:I38,"&gt;=85",I9:I38,"&lt;=100")</f>
        <v>1</v>
      </c>
    </row>
    <row r="45" spans="1:12" ht="15">
      <c r="B45" s="217" t="s">
        <v>132</v>
      </c>
      <c r="C45" s="217"/>
      <c r="D45" s="195" t="s">
        <v>101</v>
      </c>
      <c r="E45" s="217" t="s">
        <v>106</v>
      </c>
      <c r="F45" s="217"/>
      <c r="G45" s="217"/>
      <c r="H45" s="461" t="s">
        <v>204</v>
      </c>
      <c r="I45" s="515">
        <f>COUNTIFS(I9:I38,"&gt;0",I9:I38,"&lt;=84")</f>
        <v>6</v>
      </c>
    </row>
    <row r="46" spans="1:12" ht="15.75" thickBot="1">
      <c r="B46" s="219">
        <v>0</v>
      </c>
      <c r="C46" s="219"/>
      <c r="D46" s="195" t="s">
        <v>101</v>
      </c>
      <c r="E46" s="217" t="s">
        <v>130</v>
      </c>
      <c r="F46" s="217"/>
      <c r="G46" s="217"/>
      <c r="H46" s="461" t="s">
        <v>204</v>
      </c>
      <c r="I46" s="516">
        <f>COUNTIF(I9:I38,"0")</f>
        <v>16</v>
      </c>
    </row>
    <row r="47" spans="1:12" ht="16.5" thickTop="1">
      <c r="B47" s="217"/>
      <c r="C47" s="217"/>
      <c r="D47" s="217"/>
      <c r="E47" s="195"/>
      <c r="F47" s="217"/>
      <c r="G47" s="217"/>
      <c r="H47" s="186" t="s">
        <v>92</v>
      </c>
      <c r="I47" s="220">
        <f>SUM(I43:I46)</f>
        <v>30</v>
      </c>
    </row>
    <row r="65" spans="10:15" ht="15">
      <c r="J65" s="217"/>
      <c r="K65" s="195"/>
      <c r="L65" s="217"/>
      <c r="M65" s="217"/>
      <c r="N65" s="217"/>
      <c r="O65" s="217"/>
    </row>
  </sheetData>
  <mergeCells count="7">
    <mergeCell ref="A2:I2"/>
    <mergeCell ref="A3:I3"/>
    <mergeCell ref="A4:I4"/>
    <mergeCell ref="B6:B7"/>
    <mergeCell ref="A6:A7"/>
    <mergeCell ref="E6:F6"/>
    <mergeCell ref="G6:H6"/>
  </mergeCells>
  <phoneticPr fontId="26" type="noConversion"/>
  <conditionalFormatting sqref="I9:I38">
    <cfRule type="cellIs" dxfId="3" priority="4" operator="greaterThan">
      <formula>100</formula>
    </cfRule>
    <cfRule type="cellIs" dxfId="2" priority="3" operator="between">
      <formula>85</formula>
      <formula>100</formula>
    </cfRule>
    <cfRule type="cellIs" dxfId="1" priority="2" operator="lessThan">
      <formula>85</formula>
    </cfRule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70"/>
  <sheetViews>
    <sheetView workbookViewId="0">
      <selection activeCell="J51" sqref="J51"/>
    </sheetView>
  </sheetViews>
  <sheetFormatPr defaultRowHeight="12.75"/>
  <cols>
    <col min="1" max="1" width="7" customWidth="1"/>
    <col min="2" max="2" width="18.28515625" customWidth="1"/>
    <col min="3" max="3" width="15" customWidth="1"/>
    <col min="4" max="4" width="14.5703125" customWidth="1"/>
    <col min="5" max="5" width="13.5703125" customWidth="1"/>
    <col min="6" max="6" width="14.85546875" customWidth="1"/>
    <col min="7" max="7" width="13.42578125" customWidth="1"/>
    <col min="8" max="8" width="16.5703125" customWidth="1"/>
  </cols>
  <sheetData>
    <row r="2" spans="1:8" ht="21.75">
      <c r="A2" s="39" t="s">
        <v>111</v>
      </c>
      <c r="B2" s="39"/>
      <c r="C2" s="39"/>
      <c r="D2" s="39"/>
      <c r="E2" s="39"/>
      <c r="F2" s="39"/>
      <c r="G2" s="39"/>
    </row>
    <row r="3" spans="1:8" ht="21.75">
      <c r="A3" s="39" t="s">
        <v>112</v>
      </c>
      <c r="B3" s="40"/>
      <c r="C3" s="40"/>
      <c r="D3" s="40"/>
      <c r="E3" s="40"/>
      <c r="F3" s="40"/>
      <c r="G3" s="40"/>
    </row>
    <row r="4" spans="1:8" ht="21.75">
      <c r="A4" s="41" t="s">
        <v>160</v>
      </c>
      <c r="B4" s="41"/>
      <c r="C4" s="41"/>
      <c r="D4" s="41"/>
      <c r="E4" s="41"/>
      <c r="F4" s="41"/>
      <c r="G4" s="41"/>
    </row>
    <row r="5" spans="1:8" ht="13.5" thickBot="1"/>
    <row r="6" spans="1:8" ht="15.75">
      <c r="A6" s="42" t="s">
        <v>18</v>
      </c>
      <c r="B6" s="43" t="s">
        <v>1</v>
      </c>
      <c r="C6" s="44" t="s">
        <v>113</v>
      </c>
      <c r="D6" s="47"/>
      <c r="E6" s="44" t="s">
        <v>22</v>
      </c>
      <c r="F6" s="47"/>
      <c r="G6" s="45" t="s">
        <v>114</v>
      </c>
      <c r="H6" s="50" t="s">
        <v>74</v>
      </c>
    </row>
    <row r="7" spans="1:8" ht="19.5" thickBot="1">
      <c r="A7" s="48"/>
      <c r="B7" s="38"/>
      <c r="C7" s="1" t="s">
        <v>96</v>
      </c>
      <c r="D7" s="1" t="s">
        <v>115</v>
      </c>
      <c r="E7" s="1" t="s">
        <v>96</v>
      </c>
      <c r="F7" s="1" t="s">
        <v>115</v>
      </c>
      <c r="G7" s="46"/>
      <c r="H7" s="49"/>
    </row>
    <row r="8" spans="1:8" ht="16.5" thickBot="1">
      <c r="A8" s="1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20">
        <v>7</v>
      </c>
      <c r="H8" s="20">
        <v>8</v>
      </c>
    </row>
    <row r="9" spans="1:8" ht="15.75">
      <c r="A9" s="13">
        <v>1</v>
      </c>
      <c r="B9" s="11" t="s">
        <v>116</v>
      </c>
      <c r="C9" s="27">
        <v>79.69</v>
      </c>
      <c r="D9" s="28">
        <v>362.88900000000001</v>
      </c>
      <c r="E9" s="26">
        <v>77.709999999999994</v>
      </c>
      <c r="F9" s="29">
        <v>312.89999999999998</v>
      </c>
      <c r="G9" s="33">
        <f>+F9/D9</f>
        <v>0.86224713342096337</v>
      </c>
      <c r="H9" s="30"/>
    </row>
    <row r="10" spans="1:8" ht="15.75">
      <c r="A10" s="25"/>
      <c r="B10" s="2"/>
      <c r="C10" s="27"/>
      <c r="D10" s="28"/>
      <c r="E10" s="26"/>
      <c r="F10" s="29"/>
      <c r="G10" s="37"/>
      <c r="H10" s="30"/>
    </row>
    <row r="11" spans="1:8" ht="15.75">
      <c r="A11" s="25"/>
      <c r="B11" s="2"/>
      <c r="C11" s="27"/>
      <c r="D11" s="28"/>
      <c r="E11" s="26"/>
      <c r="F11" s="29"/>
      <c r="G11" s="37"/>
      <c r="H11" s="30"/>
    </row>
    <row r="12" spans="1:8" ht="15.75">
      <c r="A12" s="25"/>
      <c r="B12" s="2"/>
      <c r="C12" s="27"/>
      <c r="D12" s="28"/>
      <c r="E12" s="26"/>
      <c r="F12" s="29"/>
      <c r="G12" s="37"/>
      <c r="H12" s="30"/>
    </row>
    <row r="13" spans="1:8" ht="15.75">
      <c r="A13" s="14">
        <f>+A9+1</f>
        <v>2</v>
      </c>
      <c r="B13" s="3" t="s">
        <v>117</v>
      </c>
      <c r="C13" s="27">
        <v>83.91</v>
      </c>
      <c r="D13" s="28">
        <v>486.33300000000003</v>
      </c>
      <c r="E13" s="26">
        <v>80.900000000000006</v>
      </c>
      <c r="F13" s="29">
        <v>395.7</v>
      </c>
      <c r="G13" s="34">
        <f t="shared" ref="G13:G53" si="0">+F13/D13</f>
        <v>0.81364003676493257</v>
      </c>
      <c r="H13" s="30"/>
    </row>
    <row r="14" spans="1:8" ht="15.75">
      <c r="A14" s="14"/>
      <c r="B14" s="3"/>
      <c r="C14" s="27"/>
      <c r="D14" s="28"/>
      <c r="E14" s="26"/>
      <c r="F14" s="29"/>
      <c r="G14" s="34"/>
      <c r="H14" s="30"/>
    </row>
    <row r="15" spans="1:8" ht="15.75">
      <c r="A15" s="14"/>
      <c r="B15" s="3"/>
      <c r="C15" s="27"/>
      <c r="D15" s="28"/>
      <c r="E15" s="26"/>
      <c r="F15" s="29"/>
      <c r="G15" s="34"/>
      <c r="H15" s="30"/>
    </row>
    <row r="16" spans="1:8" ht="15.75">
      <c r="A16" s="14"/>
      <c r="B16" s="3"/>
      <c r="C16" s="27"/>
      <c r="D16" s="28"/>
      <c r="E16" s="26"/>
      <c r="F16" s="29"/>
      <c r="G16" s="34"/>
      <c r="H16" s="30"/>
    </row>
    <row r="17" spans="1:8" ht="15.75">
      <c r="A17" s="14">
        <f>+A13+1</f>
        <v>3</v>
      </c>
      <c r="B17" s="3" t="s">
        <v>118</v>
      </c>
      <c r="C17" s="27">
        <v>86.31</v>
      </c>
      <c r="D17" s="28">
        <v>567.79999999999995</v>
      </c>
      <c r="E17" s="26">
        <v>82.34</v>
      </c>
      <c r="F17" s="29">
        <v>436.65199999999999</v>
      </c>
      <c r="G17" s="34">
        <f t="shared" si="0"/>
        <v>0.76902430433251145</v>
      </c>
      <c r="H17" s="30"/>
    </row>
    <row r="18" spans="1:8" ht="15.75">
      <c r="A18" s="14"/>
      <c r="B18" s="3"/>
      <c r="C18" s="27"/>
      <c r="D18" s="28"/>
      <c r="E18" s="26"/>
      <c r="F18" s="29"/>
      <c r="G18" s="34"/>
      <c r="H18" s="30"/>
    </row>
    <row r="19" spans="1:8" ht="15.75">
      <c r="A19" s="14"/>
      <c r="B19" s="3"/>
      <c r="C19" s="27"/>
      <c r="D19" s="28"/>
      <c r="E19" s="26"/>
      <c r="F19" s="29"/>
      <c r="G19" s="34"/>
      <c r="H19" s="30"/>
    </row>
    <row r="20" spans="1:8" ht="15.75">
      <c r="A20" s="14"/>
      <c r="B20" s="3"/>
      <c r="C20" s="27"/>
      <c r="D20" s="28"/>
      <c r="E20" s="26"/>
      <c r="F20" s="29"/>
      <c r="G20" s="34"/>
      <c r="H20" s="30"/>
    </row>
    <row r="21" spans="1:8" ht="15.75">
      <c r="A21" s="14">
        <f>+A17+1</f>
        <v>4</v>
      </c>
      <c r="B21" s="3" t="s">
        <v>119</v>
      </c>
      <c r="C21" s="27">
        <v>89.45</v>
      </c>
      <c r="D21" s="28">
        <v>618.96</v>
      </c>
      <c r="E21" s="26">
        <v>86.59</v>
      </c>
      <c r="F21" s="29">
        <v>577.87099999999998</v>
      </c>
      <c r="G21" s="35">
        <f t="shared" si="0"/>
        <v>0.93361606565852384</v>
      </c>
      <c r="H21" s="30"/>
    </row>
    <row r="22" spans="1:8" ht="15.75">
      <c r="A22" s="14"/>
      <c r="B22" s="3"/>
      <c r="C22" s="27"/>
      <c r="D22" s="28"/>
      <c r="E22" s="26"/>
      <c r="F22" s="29"/>
      <c r="G22" s="35"/>
      <c r="H22" s="30"/>
    </row>
    <row r="23" spans="1:8" ht="15.75">
      <c r="A23" s="14"/>
      <c r="B23" s="3"/>
      <c r="C23" s="27"/>
      <c r="D23" s="28"/>
      <c r="E23" s="26"/>
      <c r="F23" s="29"/>
      <c r="G23" s="35"/>
      <c r="H23" s="30"/>
    </row>
    <row r="24" spans="1:8" ht="15.75">
      <c r="A24" s="14"/>
      <c r="B24" s="3"/>
      <c r="C24" s="27"/>
      <c r="D24" s="28"/>
      <c r="E24" s="26"/>
      <c r="F24" s="29"/>
      <c r="G24" s="35"/>
      <c r="H24" s="30"/>
    </row>
    <row r="25" spans="1:8" ht="15.75">
      <c r="A25" s="14">
        <f>+A21+1</f>
        <v>5</v>
      </c>
      <c r="B25" s="3" t="s">
        <v>120</v>
      </c>
      <c r="C25" s="27">
        <v>88.24</v>
      </c>
      <c r="D25" s="28">
        <v>645.72</v>
      </c>
      <c r="E25" s="26">
        <v>86.92</v>
      </c>
      <c r="F25" s="29">
        <v>590.10799999999995</v>
      </c>
      <c r="G25" s="35">
        <f t="shared" si="0"/>
        <v>0.91387598339837683</v>
      </c>
      <c r="H25" s="30"/>
    </row>
    <row r="26" spans="1:8" ht="15.75">
      <c r="A26" s="14"/>
      <c r="B26" s="3"/>
      <c r="C26" s="27"/>
      <c r="D26" s="28"/>
      <c r="E26" s="26"/>
      <c r="F26" s="29"/>
      <c r="G26" s="36"/>
      <c r="H26" s="30"/>
    </row>
    <row r="27" spans="1:8" ht="15.75">
      <c r="A27" s="14"/>
      <c r="B27" s="3"/>
      <c r="C27" s="27"/>
      <c r="D27" s="28"/>
      <c r="E27" s="26"/>
      <c r="F27" s="29"/>
      <c r="G27" s="36"/>
      <c r="H27" s="30"/>
    </row>
    <row r="28" spans="1:8" ht="15.75">
      <c r="A28" s="14"/>
      <c r="B28" s="3"/>
      <c r="C28" s="27"/>
      <c r="D28" s="28"/>
      <c r="E28" s="26"/>
      <c r="F28" s="29"/>
      <c r="G28" s="36"/>
      <c r="H28" s="30"/>
    </row>
    <row r="29" spans="1:8" ht="15.75">
      <c r="A29" s="14">
        <f>+A25+1</f>
        <v>6</v>
      </c>
      <c r="B29" s="3" t="s">
        <v>121</v>
      </c>
      <c r="C29" s="27">
        <v>86.96</v>
      </c>
      <c r="D29" s="28">
        <v>572.30999999999995</v>
      </c>
      <c r="E29" s="26">
        <v>84.84</v>
      </c>
      <c r="F29" s="29">
        <v>517.12099999999998</v>
      </c>
      <c r="G29" s="36">
        <f t="shared" si="0"/>
        <v>0.90356799636560614</v>
      </c>
      <c r="H29" s="30"/>
    </row>
    <row r="30" spans="1:8" ht="15.75">
      <c r="A30" s="14"/>
      <c r="B30" s="3"/>
      <c r="C30" s="27"/>
      <c r="D30" s="28"/>
      <c r="E30" s="26"/>
      <c r="F30" s="29"/>
      <c r="G30" s="36"/>
      <c r="H30" s="30"/>
    </row>
    <row r="31" spans="1:8" ht="15.75">
      <c r="A31" s="14"/>
      <c r="B31" s="3"/>
      <c r="C31" s="27"/>
      <c r="D31" s="28"/>
      <c r="E31" s="26"/>
      <c r="F31" s="29"/>
      <c r="G31" s="36"/>
      <c r="H31" s="30"/>
    </row>
    <row r="32" spans="1:8" ht="15.75">
      <c r="A32" s="14"/>
      <c r="B32" s="3"/>
      <c r="C32" s="27"/>
      <c r="D32" s="28"/>
      <c r="E32" s="26"/>
      <c r="F32" s="29"/>
      <c r="G32" s="36"/>
      <c r="H32" s="30"/>
    </row>
    <row r="33" spans="1:8" ht="15.75">
      <c r="A33" s="14">
        <f>+A29+1</f>
        <v>7</v>
      </c>
      <c r="B33" s="3" t="s">
        <v>122</v>
      </c>
      <c r="C33" s="27">
        <v>85.92</v>
      </c>
      <c r="D33" s="28">
        <v>556.20000000000005</v>
      </c>
      <c r="E33" s="26">
        <v>81.42</v>
      </c>
      <c r="F33" s="29">
        <v>410.49099999999999</v>
      </c>
      <c r="G33" s="36">
        <f t="shared" si="0"/>
        <v>0.73802768788205675</v>
      </c>
      <c r="H33" s="30"/>
    </row>
    <row r="34" spans="1:8" ht="15.75">
      <c r="A34" s="14"/>
      <c r="B34" s="7"/>
      <c r="C34" s="27"/>
      <c r="D34" s="28"/>
      <c r="E34" s="26"/>
      <c r="F34" s="29"/>
      <c r="G34" s="37"/>
      <c r="H34" s="30"/>
    </row>
    <row r="35" spans="1:8" ht="15.75">
      <c r="A35" s="14"/>
      <c r="B35" s="7"/>
      <c r="C35" s="27"/>
      <c r="D35" s="28"/>
      <c r="E35" s="26"/>
      <c r="F35" s="29"/>
      <c r="G35" s="37"/>
      <c r="H35" s="30"/>
    </row>
    <row r="36" spans="1:8" ht="15.75">
      <c r="A36" s="14"/>
      <c r="B36" s="7"/>
      <c r="C36" s="27"/>
      <c r="D36" s="28"/>
      <c r="E36" s="26"/>
      <c r="F36" s="29"/>
      <c r="G36" s="37"/>
      <c r="H36" s="30"/>
    </row>
    <row r="37" spans="1:8" ht="15.75">
      <c r="A37" s="14">
        <f>+A33+1</f>
        <v>8</v>
      </c>
      <c r="B37" s="7" t="s">
        <v>123</v>
      </c>
      <c r="C37" s="27">
        <v>84.57</v>
      </c>
      <c r="D37" s="28">
        <v>502.4</v>
      </c>
      <c r="E37" s="26">
        <v>80.56</v>
      </c>
      <c r="F37" s="29">
        <v>386.26600000000002</v>
      </c>
      <c r="G37" s="37">
        <f t="shared" si="0"/>
        <v>0.76884156050955421</v>
      </c>
      <c r="H37" s="30"/>
    </row>
    <row r="38" spans="1:8" ht="15.75">
      <c r="A38" s="14"/>
      <c r="B38" s="7"/>
      <c r="C38" s="52"/>
      <c r="D38" s="53"/>
      <c r="E38" s="54"/>
      <c r="F38" s="55"/>
      <c r="G38" s="37"/>
      <c r="H38" s="30"/>
    </row>
    <row r="39" spans="1:8" ht="15.75">
      <c r="A39" s="14"/>
      <c r="B39" s="7"/>
      <c r="C39" s="52"/>
      <c r="D39" s="53"/>
      <c r="E39" s="54"/>
      <c r="F39" s="55"/>
      <c r="G39" s="37"/>
      <c r="H39" s="30"/>
    </row>
    <row r="40" spans="1:8" ht="15.75">
      <c r="A40" s="14"/>
      <c r="B40" s="7"/>
      <c r="C40" s="52"/>
      <c r="D40" s="53"/>
      <c r="E40" s="54"/>
      <c r="F40" s="55"/>
      <c r="G40" s="37"/>
      <c r="H40" s="30"/>
    </row>
    <row r="41" spans="1:8" ht="15.75">
      <c r="A41" s="14">
        <f>+A37+1</f>
        <v>9</v>
      </c>
      <c r="B41" s="7" t="s">
        <v>124</v>
      </c>
      <c r="C41" s="5">
        <v>81.2</v>
      </c>
      <c r="D41" s="24">
        <v>404.202</v>
      </c>
      <c r="E41" s="23">
        <v>86.22</v>
      </c>
      <c r="F41" s="6">
        <v>550.52800000000002</v>
      </c>
      <c r="G41" s="21">
        <f t="shared" si="0"/>
        <v>1.362012063275293</v>
      </c>
      <c r="H41" s="30"/>
    </row>
    <row r="42" spans="1:8" ht="15.75">
      <c r="A42" s="14"/>
      <c r="B42" s="7"/>
      <c r="C42" s="5">
        <v>83.85</v>
      </c>
      <c r="D42" s="24">
        <v>478.3</v>
      </c>
      <c r="E42" s="23">
        <v>88.51</v>
      </c>
      <c r="F42" s="6">
        <v>650.87900000000002</v>
      </c>
      <c r="G42" s="21"/>
      <c r="H42" s="30"/>
    </row>
    <row r="43" spans="1:8" ht="15.75">
      <c r="A43" s="14"/>
      <c r="B43" s="7"/>
      <c r="C43" s="5">
        <v>80.5</v>
      </c>
      <c r="D43" s="24">
        <v>362.88900000000001</v>
      </c>
      <c r="E43" s="23">
        <v>87.95</v>
      </c>
      <c r="F43" s="6">
        <v>628.44200000000001</v>
      </c>
      <c r="G43" s="21"/>
      <c r="H43" s="30"/>
    </row>
    <row r="44" spans="1:8" ht="15.75">
      <c r="A44" s="14"/>
      <c r="B44" s="7"/>
      <c r="C44" s="5">
        <v>81.2</v>
      </c>
      <c r="D44" s="24">
        <v>404.202</v>
      </c>
      <c r="E44" s="23">
        <v>87.22</v>
      </c>
      <c r="F44" s="6">
        <v>588.54100000000005</v>
      </c>
      <c r="G44" s="21"/>
      <c r="H44" s="30"/>
    </row>
    <row r="45" spans="1:8" ht="15.75">
      <c r="A45" s="14">
        <f>+A41+1</f>
        <v>10</v>
      </c>
      <c r="B45" s="7" t="s">
        <v>125</v>
      </c>
      <c r="C45" s="5">
        <v>79.7</v>
      </c>
      <c r="D45" s="24">
        <v>352.7</v>
      </c>
      <c r="E45" s="23">
        <v>82.1</v>
      </c>
      <c r="F45" s="6">
        <v>410.85300000000001</v>
      </c>
      <c r="G45" s="21">
        <f t="shared" si="0"/>
        <v>1.1648795009923449</v>
      </c>
      <c r="H45" s="30"/>
    </row>
    <row r="46" spans="1:8" ht="15.75">
      <c r="A46" s="14"/>
      <c r="B46" s="7"/>
      <c r="C46" s="5">
        <v>81.77</v>
      </c>
      <c r="D46" s="24">
        <v>373.84</v>
      </c>
      <c r="E46" s="23">
        <v>84.01</v>
      </c>
      <c r="F46" s="6">
        <v>472.291</v>
      </c>
      <c r="G46" s="21"/>
      <c r="H46" s="30"/>
    </row>
    <row r="47" spans="1:8" ht="15.75">
      <c r="A47" s="14"/>
      <c r="B47" s="7"/>
      <c r="C47" s="5">
        <v>79.7</v>
      </c>
      <c r="D47" s="24">
        <v>352.7</v>
      </c>
      <c r="E47" s="23">
        <v>82.76</v>
      </c>
      <c r="F47" s="6">
        <v>431.452</v>
      </c>
      <c r="G47" s="21"/>
      <c r="H47" s="30"/>
    </row>
    <row r="48" spans="1:8" ht="15.75">
      <c r="A48" s="14"/>
      <c r="B48" s="7"/>
      <c r="C48" s="5">
        <v>79.7</v>
      </c>
      <c r="D48" s="24">
        <v>352.7</v>
      </c>
      <c r="E48" s="23">
        <v>82.1</v>
      </c>
      <c r="F48" s="6">
        <v>410.85300000000001</v>
      </c>
      <c r="G48" s="21"/>
      <c r="H48" s="30"/>
    </row>
    <row r="49" spans="1:8" ht="15.75">
      <c r="A49" s="14">
        <f>+A45+1</f>
        <v>11</v>
      </c>
      <c r="B49" s="7" t="s">
        <v>126</v>
      </c>
      <c r="C49" s="5">
        <v>76.59</v>
      </c>
      <c r="D49" s="24">
        <v>278.58</v>
      </c>
      <c r="E49" s="23">
        <v>79.61</v>
      </c>
      <c r="F49" s="6">
        <v>338.93700000000001</v>
      </c>
      <c r="G49" s="21">
        <f t="shared" si="0"/>
        <v>1.2166594874003878</v>
      </c>
      <c r="H49" s="30"/>
    </row>
    <row r="50" spans="1:8" ht="15.75">
      <c r="A50" s="14"/>
      <c r="B50" s="7"/>
      <c r="C50" s="5">
        <v>76.88</v>
      </c>
      <c r="D50" s="24">
        <v>285.64999999999998</v>
      </c>
      <c r="E50" s="23">
        <v>80.25</v>
      </c>
      <c r="F50" s="6">
        <v>356.56299999999999</v>
      </c>
      <c r="G50" s="56"/>
      <c r="H50" s="30"/>
    </row>
    <row r="51" spans="1:8" ht="15.75">
      <c r="A51" s="14"/>
      <c r="B51" s="7"/>
      <c r="C51" s="5">
        <v>76.59</v>
      </c>
      <c r="D51" s="24">
        <v>278.58</v>
      </c>
      <c r="E51" s="23">
        <v>80.09</v>
      </c>
      <c r="F51" s="6">
        <v>352.10199999999998</v>
      </c>
      <c r="G51" s="56"/>
      <c r="H51" s="30"/>
    </row>
    <row r="52" spans="1:8" ht="16.5" thickBot="1">
      <c r="A52" s="14"/>
      <c r="B52" s="7"/>
      <c r="C52" s="5">
        <v>76.59</v>
      </c>
      <c r="D52" s="24">
        <v>278.58</v>
      </c>
      <c r="E52" s="23">
        <v>79.61</v>
      </c>
      <c r="F52" s="6">
        <v>338.93700000000001</v>
      </c>
      <c r="G52" s="56"/>
      <c r="H52" s="30"/>
    </row>
    <row r="53" spans="1:8" ht="15.75">
      <c r="A53" s="14">
        <f t="shared" ref="A53" si="1">+A49+1</f>
        <v>12</v>
      </c>
      <c r="B53" s="7" t="s">
        <v>127</v>
      </c>
      <c r="C53" s="5">
        <v>77.599999999999994</v>
      </c>
      <c r="D53" s="24">
        <v>299.5</v>
      </c>
      <c r="E53" s="23">
        <v>81.23</v>
      </c>
      <c r="F53" s="65">
        <v>384.69600000000003</v>
      </c>
      <c r="G53" s="69">
        <f t="shared" si="0"/>
        <v>1.2844607679465778</v>
      </c>
      <c r="H53" s="63"/>
    </row>
    <row r="54" spans="1:8" ht="15.75">
      <c r="A54" s="57"/>
      <c r="B54" s="58"/>
      <c r="C54" s="4">
        <v>78.78</v>
      </c>
      <c r="D54" s="66">
        <v>316.94099999999997</v>
      </c>
      <c r="E54" s="51">
        <v>78.78</v>
      </c>
      <c r="F54" s="67">
        <v>316.94099999999997</v>
      </c>
      <c r="G54" s="56"/>
      <c r="H54" s="68"/>
    </row>
    <row r="55" spans="1:8" ht="15.75">
      <c r="A55" s="57"/>
      <c r="B55" s="58"/>
      <c r="C55" s="4">
        <v>76.59</v>
      </c>
      <c r="D55" s="66">
        <v>278.58</v>
      </c>
      <c r="E55" s="51">
        <v>79.23</v>
      </c>
      <c r="F55" s="67">
        <v>332.47800000000001</v>
      </c>
      <c r="G55" s="56"/>
      <c r="H55" s="68"/>
    </row>
    <row r="56" spans="1:8" ht="16.5" thickBot="1">
      <c r="A56" s="57"/>
      <c r="B56" s="58"/>
      <c r="C56" s="59">
        <v>77.599999999999994</v>
      </c>
      <c r="D56" s="60">
        <v>299.5</v>
      </c>
      <c r="E56" s="61">
        <v>81.23</v>
      </c>
      <c r="F56" s="62">
        <v>384.69600000000003</v>
      </c>
      <c r="G56" s="22"/>
      <c r="H56" s="63"/>
    </row>
    <row r="57" spans="1:8" ht="16.5" thickBot="1">
      <c r="A57" s="8"/>
      <c r="B57" s="10"/>
      <c r="C57" s="9"/>
      <c r="D57" s="12"/>
      <c r="E57" s="12"/>
      <c r="F57" s="17"/>
      <c r="G57" s="64"/>
      <c r="H57" s="31"/>
    </row>
    <row r="58" spans="1:8" ht="16.5" thickBot="1">
      <c r="A58" s="8"/>
      <c r="B58" s="10"/>
      <c r="C58" s="9"/>
      <c r="D58" s="12"/>
      <c r="E58" s="18"/>
      <c r="F58" s="16"/>
      <c r="G58" s="16"/>
      <c r="H58" s="32"/>
    </row>
    <row r="70" spans="8:8">
      <c r="H70" s="15"/>
    </row>
  </sheetData>
  <phoneticPr fontId="26" type="noConversion"/>
  <pageMargins left="0.7" right="0.7" top="0.75" bottom="0.75" header="0.3" footer="0.3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63"/>
  <sheetViews>
    <sheetView workbookViewId="0">
      <selection sqref="A1:P46"/>
    </sheetView>
  </sheetViews>
  <sheetFormatPr defaultRowHeight="12.75"/>
  <cols>
    <col min="1" max="16" width="9.140625" style="436"/>
    <col min="17" max="17" width="9.140625" style="436" hidden="1" customWidth="1"/>
    <col min="18" max="18" width="4.28515625" style="436" hidden="1" customWidth="1"/>
    <col min="19" max="19" width="18.5703125" style="436" hidden="1" customWidth="1"/>
    <col min="20" max="20" width="14.28515625" style="436" hidden="1" customWidth="1"/>
    <col min="21" max="21" width="10.140625" style="436" hidden="1" customWidth="1"/>
    <col min="22" max="25" width="9.140625" style="436" hidden="1" customWidth="1"/>
    <col min="26" max="26" width="4.28515625" style="436" hidden="1" customWidth="1"/>
    <col min="27" max="27" width="21.5703125" style="436" hidden="1" customWidth="1"/>
    <col min="28" max="28" width="12.85546875" style="436" hidden="1" customWidth="1"/>
    <col min="29" max="29" width="3.7109375" style="436" hidden="1" customWidth="1"/>
    <col min="30" max="32" width="9.140625" style="436" hidden="1" customWidth="1"/>
    <col min="33" max="33" width="0" style="436" hidden="1" customWidth="1"/>
    <col min="34" max="16384" width="9.140625" style="436"/>
  </cols>
  <sheetData>
    <row r="1" spans="1:31" ht="18.75">
      <c r="A1" s="593" t="s">
        <v>188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R1" s="437" t="s">
        <v>189</v>
      </c>
      <c r="S1" s="438" t="s">
        <v>190</v>
      </c>
      <c r="T1" s="439" t="s">
        <v>191</v>
      </c>
      <c r="V1" s="440" t="s">
        <v>192</v>
      </c>
      <c r="W1" s="441" t="s">
        <v>193</v>
      </c>
      <c r="X1" s="441"/>
      <c r="Z1" s="437" t="s">
        <v>189</v>
      </c>
      <c r="AA1" s="442" t="s">
        <v>190</v>
      </c>
      <c r="AB1" s="439" t="s">
        <v>191</v>
      </c>
      <c r="AD1" s="440" t="s">
        <v>192</v>
      </c>
      <c r="AE1" s="441" t="s">
        <v>193</v>
      </c>
    </row>
    <row r="2" spans="1:31" ht="15.75" customHeight="1">
      <c r="A2" s="594" t="s">
        <v>224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R2" s="443">
        <v>1</v>
      </c>
      <c r="S2" s="444" t="str">
        <f>IF('RINCI 1'!I9=0,"Kosong",IF('RINCI 1'!I9&lt;85,"Di Bawah Rencana",IF('RINCI 1'!I9&gt;100,"Di Atas Rencana","Sesuai Rencana")))</f>
        <v>Di Bawah Rencana</v>
      </c>
      <c r="T2" s="445" t="s">
        <v>28</v>
      </c>
      <c r="V2" s="440" t="s">
        <v>194</v>
      </c>
      <c r="W2" s="436" t="str">
        <f t="array" ref="W2">IF(ISERROR(INDEX($S$1:$T$9,SMALL(IF($S$1:$S$9=$W$1,ROW($S$1:$S$9)),ROW(1:1)),2)),"",INDEX($S$1:$T$9,SMALL(IF($S$1:$S$9=$W$1,ROW($S$1:$S$9)),ROW(1:1)),2))</f>
        <v/>
      </c>
      <c r="Z2" s="446">
        <v>1</v>
      </c>
      <c r="AA2" s="447" t="str">
        <f>IF('RINCI 2'!I9=0,"Kosong",IF('RINCI 2'!I9&lt;84,"Di Bawah Rencana",IF('RINCI 2'!I9&gt;100,"Di Atas Rencana","Sesuai Rencana")))</f>
        <v>Di Atas Rencana</v>
      </c>
      <c r="AB2" s="445" t="s">
        <v>29</v>
      </c>
      <c r="AD2" s="440" t="s">
        <v>194</v>
      </c>
      <c r="AE2" s="436" t="str">
        <f t="array" ref="AE2">IF(ISERROR(INDEX($AA$1:$AB$31,SMALL(IF($AA$1:$AA$31=$AE$1,ROW($AA$1:$AA$31)),ROW(1:1)),2)),"",INDEX($AA$1:$AB$31,SMALL(IF($AA$1:$AA$31=$AE$1,ROW($AA$1:$AA$31)),ROW(1:1)),2))</f>
        <v>Gunungrowo</v>
      </c>
    </row>
    <row r="3" spans="1:31" ht="15.75">
      <c r="A3" s="448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9"/>
      <c r="P3" s="449"/>
      <c r="R3" s="443">
        <v>2</v>
      </c>
      <c r="S3" s="444" t="str">
        <f>IF('RINCI 1'!I10=0,"Kosong",IF('RINCI 1'!I10&lt;85,"Di Bawah Rencana",IF('RINCI 1'!I10&gt;100,"Di Atas Rencana","Sesuai Rencana")))</f>
        <v>Di Bawah Rencana</v>
      </c>
      <c r="T3" s="445" t="s">
        <v>30</v>
      </c>
      <c r="Z3" s="446">
        <v>2</v>
      </c>
      <c r="AA3" s="447" t="str">
        <f>IF('RINCI 2'!I10=0,"Kosong",IF('RINCI 2'!I10&lt;84,"Di Bawah Rencana",IF('RINCI 2'!I10&gt;100,"Di Atas Rencana","Sesuai Rencana")))</f>
        <v>Di Bawah Rencana</v>
      </c>
      <c r="AB3" s="445" t="s">
        <v>32</v>
      </c>
    </row>
    <row r="4" spans="1:31" ht="15.75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1"/>
      <c r="P4" s="451"/>
      <c r="R4" s="443">
        <v>3</v>
      </c>
      <c r="S4" s="444" t="str">
        <f>IF('RINCI 1'!I11=0,"Kosong",IF('RINCI 1'!I11&lt;85,"Di Bawah Rencana",IF('RINCI 1'!I11&gt;100,"Di Atas Rencana","Sesuai Rencana")))</f>
        <v>Sesuai Rencana</v>
      </c>
      <c r="T4" s="445" t="s">
        <v>31</v>
      </c>
      <c r="V4" s="440" t="s">
        <v>192</v>
      </c>
      <c r="W4" s="440" t="s">
        <v>195</v>
      </c>
      <c r="X4" s="440"/>
      <c r="Z4" s="446">
        <v>3</v>
      </c>
      <c r="AA4" s="447" t="str">
        <f>IF('RINCI 2'!I11=0,"Kosong",IF('RINCI 2'!I11&lt;84,"Di Bawah Rencana",IF('RINCI 2'!I11&gt;100,"Di Atas Rencana","Sesuai Rencana")))</f>
        <v>Kosong</v>
      </c>
      <c r="AB4" s="445" t="s">
        <v>33</v>
      </c>
      <c r="AD4" s="440" t="s">
        <v>192</v>
      </c>
      <c r="AE4" s="440" t="s">
        <v>196</v>
      </c>
    </row>
    <row r="5" spans="1:31" ht="15.75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1"/>
      <c r="P5" s="451"/>
      <c r="R5" s="443">
        <v>4</v>
      </c>
      <c r="S5" s="444" t="str">
        <f>IF('RINCI 1'!I12=0,"Kosong",IF('RINCI 1'!I12&lt;85,"Di Bawah Rencana",IF('RINCI 1'!I12&gt;100,"Di Atas Rencana","Sesuai Rencana")))</f>
        <v>Sesuai Rencana</v>
      </c>
      <c r="T5" s="445" t="s">
        <v>34</v>
      </c>
      <c r="V5" s="440" t="s">
        <v>194</v>
      </c>
      <c r="W5" s="436" t="str">
        <f t="array" ref="W5">IF(ISERROR(INDEX($S$1:$T$9,SMALL(IF($S$1:$S$9=$W$4,ROW($S$1:$S$9)),ROW(1:1)),2)),"",INDEX($S$1:$T$9,SMALL(IF($S$1:$S$9=$W$4,ROW($S$1:$S$9)),ROW(1:1)),2))</f>
        <v>Malahayu</v>
      </c>
      <c r="Z5" s="446">
        <v>4</v>
      </c>
      <c r="AA5" s="447" t="str">
        <f>IF('RINCI 2'!I12=0,"Kosong",IF('RINCI 2'!I12&lt;84,"Di Bawah Rencana",IF('RINCI 2'!I12&gt;100,"Di Atas Rencana","Sesuai Rencana")))</f>
        <v>Kosong</v>
      </c>
      <c r="AB5" s="445" t="s">
        <v>35</v>
      </c>
      <c r="AD5" s="440" t="s">
        <v>194</v>
      </c>
      <c r="AE5" s="436" t="str">
        <f t="array" ref="AE5">IF(ISERROR(INDEX($AA$1:$AB$31,SMALL(IF($AA$1:$AA$31=$AE$4,ROW($AA$1:$AA$31)),ROW(1:1)),2)),"",INDEX($AA$1:$AB$31,SMALL(IF($AA$1:$AA$31=$AE$4,ROW($AA$1:$AA$31)),ROW(1:1)),2))</f>
        <v>Gembong</v>
      </c>
    </row>
    <row r="6" spans="1:31">
      <c r="A6" s="452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R6" s="443">
        <v>5</v>
      </c>
      <c r="S6" s="444" t="str">
        <f>IF('RINCI 1'!I13=0,"Kosong",IF('RINCI 1'!I13&lt;85,"Di Bawah Rencana",IF('RINCI 1'!I13&gt;100,"Di Atas Rencana","Sesuai Rencana")))</f>
        <v>Di Atas Rencana</v>
      </c>
      <c r="T6" s="445" t="s">
        <v>44</v>
      </c>
      <c r="Z6" s="446">
        <v>5</v>
      </c>
      <c r="AA6" s="447" t="str">
        <f>IF('RINCI 2'!I13=0,"Kosong",IF('RINCI 2'!I13&lt;84,"Di Bawah Rencana",IF('RINCI 2'!I13&gt;100,"Di Atas Rencana","Sesuai Rencana")))</f>
        <v>Di Atas Rencana</v>
      </c>
      <c r="AB6" s="445" t="s">
        <v>36</v>
      </c>
    </row>
    <row r="7" spans="1:31">
      <c r="A7" s="452"/>
      <c r="B7" s="452"/>
      <c r="C7" s="452"/>
      <c r="D7" s="452"/>
      <c r="E7" s="452"/>
      <c r="F7" s="452"/>
      <c r="G7" s="452"/>
      <c r="H7" s="452"/>
      <c r="I7" s="452"/>
      <c r="J7" s="452"/>
      <c r="K7" s="453"/>
      <c r="L7" s="453"/>
      <c r="M7" s="453"/>
      <c r="N7" s="453"/>
      <c r="O7" s="452"/>
      <c r="P7" s="452"/>
      <c r="R7" s="443">
        <v>6</v>
      </c>
      <c r="S7" s="444" t="str">
        <f>IF('RINCI 1'!I14=0,"Kosong",IF('RINCI 1'!I14&lt;85,"Di Bawah Rencana",IF('RINCI 1'!I14&gt;100,"Di Atas Rencana","Sesuai Rencana")))</f>
        <v>Di Atas Rencana</v>
      </c>
      <c r="T7" s="445" t="s">
        <v>64</v>
      </c>
      <c r="V7" s="440" t="s">
        <v>192</v>
      </c>
      <c r="W7" s="440" t="s">
        <v>197</v>
      </c>
      <c r="Z7" s="446">
        <v>6</v>
      </c>
      <c r="AA7" s="447" t="str">
        <f>IF('RINCI 2'!I14=0,"Kosong",IF('RINCI 2'!I14&lt;84,"Di Bawah Rencana",IF('RINCI 2'!I14&gt;100,"Di Atas Rencana","Sesuai Rencana")))</f>
        <v>Di Bawah Rencana</v>
      </c>
      <c r="AB7" s="445" t="s">
        <v>37</v>
      </c>
      <c r="AD7" s="440" t="s">
        <v>192</v>
      </c>
      <c r="AE7" s="440" t="s">
        <v>197</v>
      </c>
    </row>
    <row r="8" spans="1:3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3"/>
      <c r="L8" s="453"/>
      <c r="M8" s="453"/>
      <c r="N8" s="453"/>
      <c r="O8" s="452"/>
      <c r="P8" s="452"/>
      <c r="R8" s="443">
        <v>7</v>
      </c>
      <c r="S8" s="444" t="str">
        <f>IF('RINCI 1'!I15=0,"Kosong",IF('RINCI 1'!I15&lt;85,"Di Bawah Rencana",IF('RINCI 1'!I15&gt;100,"Di Atas Rencana","Sesuai Rencana")))</f>
        <v>Di Atas Rencana</v>
      </c>
      <c r="T8" s="445" t="s">
        <v>65</v>
      </c>
      <c r="V8" s="440" t="s">
        <v>194</v>
      </c>
      <c r="W8" s="436" t="str">
        <f t="array" ref="W8">IF(ISERROR(INDEX($S$1:$T$9,SMALL(IF($S$1:$S$9=$W$7,ROW($S$1:$S$9)),ROW(1:1)),2)),"",INDEX($S$1:$T$9,SMALL(IF($S$1:$S$9=$W$7,ROW($S$1:$S$9)),ROW(1:1)),2))</f>
        <v>Rawapening</v>
      </c>
      <c r="Z8" s="446">
        <v>7</v>
      </c>
      <c r="AA8" s="447" t="str">
        <f>IF('RINCI 2'!I15=0,"Kosong",IF('RINCI 2'!I15&lt;84,"Di Bawah Rencana",IF('RINCI 2'!I15&gt;100,"Di Atas Rencana","Sesuai Rencana")))</f>
        <v>Sesuai Rencana</v>
      </c>
      <c r="AB8" s="445" t="s">
        <v>39</v>
      </c>
      <c r="AD8" s="440" t="s">
        <v>194</v>
      </c>
      <c r="AE8" s="436" t="str">
        <f t="array" ref="AE8">IF(ISERROR(INDEX($AA$1:$AB$31,SMALL(IF($AA$1:$AA$31=$AE$7,ROW($AA$1:$AA$31)),ROW(1:1)),2)),"",INDEX($AA$1:$AB$31,SMALL(IF($AA$1:$AA$31=$AE$7,ROW($AA$1:$AA$31)),ROW(1:1)),2))</f>
        <v>Banyukuwung</v>
      </c>
    </row>
    <row r="9" spans="1:31" ht="13.5" thickBot="1">
      <c r="A9" s="452"/>
      <c r="B9" s="452"/>
      <c r="C9" s="452"/>
      <c r="D9" s="452"/>
      <c r="E9" s="452"/>
      <c r="J9" s="452"/>
      <c r="K9" s="453"/>
      <c r="L9" s="453"/>
      <c r="M9" s="453"/>
      <c r="N9" s="453"/>
      <c r="O9" s="452"/>
      <c r="P9" s="452"/>
      <c r="R9" s="454">
        <v>8</v>
      </c>
      <c r="S9" s="455" t="str">
        <f>IF('RINCI 1'!I16=0,"Kosong",IF('RINCI 1'!I16&lt;85,"Di Bawah Rencana",IF('RINCI 1'!I16&gt;100,"Di Atas Rencana","Sesuai Rencana")))</f>
        <v>Sesuai Rencana</v>
      </c>
      <c r="T9" s="456" t="s">
        <v>66</v>
      </c>
      <c r="W9" s="436" t="str">
        <f t="array" ref="W9">IF(ISERROR(INDEX($S$1:$T$9,SMALL(IF($S$1:$S$9=$W$7,ROW($S$1:$S$9)),ROW(5:5)),2)),"",INDEX($S$1:$T$9,SMALL(IF($S$1:$S$9=$W$7,ROW($S$1:$S$9)),ROW(5:5)),2))</f>
        <v/>
      </c>
      <c r="Z9" s="446">
        <v>8</v>
      </c>
      <c r="AA9" s="447" t="str">
        <f>IF('RINCI 2'!I16=0,"Kosong",IF('RINCI 2'!I16&lt;84,"Di Bawah Rencana",IF('RINCI 2'!I16&gt;100,"Di Atas Rencana","Sesuai Rencana")))</f>
        <v>Di Bawah Rencana</v>
      </c>
      <c r="AB9" s="445" t="s">
        <v>40</v>
      </c>
    </row>
    <row r="10" spans="1:31">
      <c r="A10" s="452"/>
      <c r="B10" s="452"/>
      <c r="C10" s="452"/>
      <c r="D10" s="452"/>
      <c r="E10" s="452"/>
      <c r="J10" s="452"/>
      <c r="K10" s="453"/>
      <c r="L10" s="453"/>
      <c r="M10" s="453"/>
      <c r="N10" s="453"/>
      <c r="O10" s="452"/>
      <c r="P10" s="452"/>
      <c r="V10" s="440" t="s">
        <v>192</v>
      </c>
      <c r="W10" s="440" t="s">
        <v>198</v>
      </c>
      <c r="Z10" s="446">
        <v>9</v>
      </c>
      <c r="AA10" s="447" t="str">
        <f>IF('RINCI 2'!I17=0,"Kosong",IF('RINCI 2'!I17&lt;84,"Di Bawah Rencana",IF('RINCI 2'!I17&gt;100,"Di Atas Rencana","Sesuai Rencana")))</f>
        <v>Kosong</v>
      </c>
      <c r="AB10" s="445" t="s">
        <v>41</v>
      </c>
      <c r="AD10" s="440" t="s">
        <v>192</v>
      </c>
      <c r="AE10" s="440" t="s">
        <v>198</v>
      </c>
    </row>
    <row r="11" spans="1:31">
      <c r="A11" s="452"/>
      <c r="B11" s="452"/>
      <c r="C11" s="452"/>
      <c r="D11" s="452"/>
      <c r="E11" s="452"/>
      <c r="J11" s="452"/>
      <c r="K11" s="453"/>
      <c r="L11" s="453"/>
      <c r="M11" s="453"/>
      <c r="N11" s="453"/>
      <c r="O11" s="452"/>
      <c r="P11" s="452"/>
      <c r="V11" s="440" t="s">
        <v>194</v>
      </c>
      <c r="W11" s="436" t="str">
        <f t="array" ref="W11">IF(ISERROR(INDEX($S$1:$T$9,SMALL(IF($S$1:$S$9=$W$10,ROW($S$1:$S$9)),ROW(1:1)),2)),"",INDEX($S$1:$T$9,SMALL(IF($S$1:$S$9=$W$10,ROW($S$1:$S$9)),ROW(1:1)),2))</f>
        <v>Wonogiri</v>
      </c>
      <c r="Z11" s="446">
        <v>10</v>
      </c>
      <c r="AA11" s="447" t="str">
        <f>IF('RINCI 2'!I18=0,"Kosong",IF('RINCI 2'!I18&lt;84,"Di Bawah Rencana",IF('RINCI 2'!I18&gt;100,"Di Atas Rencana","Sesuai Rencana")))</f>
        <v>Kosong</v>
      </c>
      <c r="AB11" s="445" t="s">
        <v>42</v>
      </c>
      <c r="AD11" s="440" t="s">
        <v>194</v>
      </c>
      <c r="AE11" s="436" t="str">
        <f t="array" ref="AE11">IF(ISERROR(INDEX($AA$1:$AB$31,SMALL(IF($AA$1:$AA$31=$AE$10,ROW($AA$1:$AA$31)),ROW(1:1)),2)),"",INDEX($AA$1:$AB$31,SMALL(IF($AA$1:$AA$31=$AE$10,ROW($AA$1:$AA$31)),ROW(1:1)),2))</f>
        <v>Penjalin</v>
      </c>
    </row>
    <row r="12" spans="1:31">
      <c r="A12" s="452"/>
      <c r="B12" s="452"/>
      <c r="C12" s="452"/>
      <c r="D12" s="452"/>
      <c r="E12" s="452"/>
      <c r="F12" s="452"/>
      <c r="G12" s="452"/>
      <c r="H12" s="452"/>
      <c r="I12" s="452"/>
      <c r="J12" s="452"/>
      <c r="K12" s="453"/>
      <c r="L12" s="453"/>
      <c r="M12" s="453"/>
      <c r="N12" s="453"/>
      <c r="O12" s="452"/>
      <c r="P12" s="452"/>
      <c r="V12" s="440"/>
      <c r="W12" s="436" t="str">
        <f t="array" ref="W12">IF(ISERROR(INDEX($S$1:$T$9,SMALL(IF($S$1:$S$9=$W$7,ROW($S$1:$S$9)),ROW(8:8)),2)),"",INDEX($S$1:$T$9,SMALL(IF($S$1:$S$9=$W$7,ROW($S$1:$S$9)),ROW(8:8)),2))</f>
        <v/>
      </c>
      <c r="Z12" s="446">
        <v>11</v>
      </c>
      <c r="AA12" s="447" t="str">
        <f>IF('RINCI 2'!I19=0,"Kosong",IF('RINCI 2'!I19&lt;84,"Di Bawah Rencana",IF('RINCI 2'!I19&gt;100,"Di Atas Rencana","Sesuai Rencana")))</f>
        <v>Kosong</v>
      </c>
      <c r="AB12" s="445" t="s">
        <v>43</v>
      </c>
    </row>
    <row r="13" spans="1:31">
      <c r="A13" s="452"/>
      <c r="B13" s="452"/>
      <c r="C13" s="452"/>
      <c r="D13" s="452"/>
      <c r="E13" s="452"/>
      <c r="F13" s="452"/>
      <c r="G13" s="452"/>
      <c r="H13" s="452"/>
      <c r="I13" s="452"/>
      <c r="J13" s="452"/>
      <c r="K13" s="453"/>
      <c r="L13" s="453"/>
      <c r="M13" s="453"/>
      <c r="N13" s="453"/>
      <c r="O13" s="452"/>
      <c r="P13" s="452"/>
      <c r="W13" s="436" t="str">
        <f t="array" ref="W13">IF(ISERROR(INDEX($S$1:$T$9,SMALL(IF($S$1:$S$9=$W$7,ROW($S$1:$S$9)),ROW(9:9)),2)),"",INDEX($S$1:$T$9,SMALL(IF($S$1:$S$9=$W$7,ROW($S$1:$S$9)),ROW(9:9)),2))</f>
        <v/>
      </c>
      <c r="Z13" s="446">
        <v>12</v>
      </c>
      <c r="AA13" s="447" t="str">
        <f>IF('RINCI 2'!I20=0,"Kosong",IF('RINCI 2'!I20&lt;84,"Di Bawah Rencana",IF('RINCI 2'!I20&gt;100,"Di Atas Rencana","Sesuai Rencana")))</f>
        <v>Di Atas Rencana</v>
      </c>
      <c r="AB13" s="445" t="s">
        <v>45</v>
      </c>
      <c r="AE13" s="436" t="str">
        <f t="array" ref="AE13">IF(ISERROR(INDEX($AA$1:$AB$31,SMALL(IF($AA$1:$AA$31=$AE$1,ROW($AA$1:$AA$31)),ROW(12:12)),2)),"",INDEX($AA$1:$AB$31,SMALL(IF($AA$1:$AA$31=$AE$1,ROW($AA$1:$AA$31)),ROW(12:12)),2))</f>
        <v>Botok</v>
      </c>
    </row>
    <row r="14" spans="1:31">
      <c r="A14" s="452"/>
      <c r="B14" s="452"/>
      <c r="C14" s="452"/>
      <c r="D14" s="452"/>
      <c r="E14" s="452"/>
      <c r="F14" s="452"/>
      <c r="G14" s="452"/>
      <c r="H14" s="452"/>
      <c r="I14" s="452"/>
      <c r="J14" s="452"/>
      <c r="K14" s="453"/>
      <c r="L14" s="453"/>
      <c r="M14" s="453"/>
      <c r="N14" s="453"/>
      <c r="O14" s="452"/>
      <c r="P14" s="452"/>
      <c r="W14" s="436" t="str">
        <f t="array" ref="W14">IF(ISERROR(INDEX($S$1:$T$9,SMALL(IF($S$1:$S$9=$W$7,ROW($S$1:$S$9)),ROW(10:10)),2)),"",INDEX($S$1:$T$9,SMALL(IF($S$1:$S$9=$W$7,ROW($S$1:$S$9)),ROW(10:10)),2))</f>
        <v/>
      </c>
      <c r="Z14" s="446">
        <v>13</v>
      </c>
      <c r="AA14" s="447" t="str">
        <f>IF('RINCI 2'!I21=0,"Kosong",IF('RINCI 2'!I21&lt;84,"Di Bawah Rencana",IF('RINCI 2'!I21&gt;100,"Di Atas Rencana","Sesuai Rencana")))</f>
        <v>Kosong</v>
      </c>
      <c r="AB14" s="445" t="s">
        <v>46</v>
      </c>
      <c r="AE14" s="436" t="str">
        <f t="array" ref="AE14">IF(ISERROR(INDEX($AA$1:$AB$31,SMALL(IF($AA$1:$AA$31=$AE$1,ROW($AA$1:$AA$31)),ROW(13:13)),2)),"",INDEX($AA$1:$AB$31,SMALL(IF($AA$1:$AA$31=$AE$1,ROW($AA$1:$AA$31)),ROW(13:13)),2))</f>
        <v>Ketro</v>
      </c>
    </row>
    <row r="15" spans="1:31">
      <c r="A15" s="452"/>
      <c r="B15" s="452"/>
      <c r="C15" s="452"/>
      <c r="D15" s="452"/>
      <c r="E15" s="452"/>
      <c r="F15" s="452"/>
      <c r="G15" s="452"/>
      <c r="H15" s="452"/>
      <c r="I15" s="452"/>
      <c r="J15" s="452"/>
      <c r="K15" s="453"/>
      <c r="L15" s="453"/>
      <c r="M15" s="453"/>
      <c r="N15" s="453"/>
      <c r="O15" s="452"/>
      <c r="P15" s="452"/>
      <c r="W15" s="436" t="str">
        <f t="array" ref="W15">IF(ISERROR(INDEX($S$1:$T$9,SMALL(IF($S$1:$S$9=$W$7,ROW($S$1:$S$9)),ROW(11:11)),2)),"",INDEX($S$1:$T$9,SMALL(IF($S$1:$S$9=$W$7,ROW($S$1:$S$9)),ROW(11:11)),2))</f>
        <v/>
      </c>
      <c r="Z15" s="446">
        <v>14</v>
      </c>
      <c r="AA15" s="447" t="str">
        <f>IF('RINCI 2'!I22=0,"Kosong",IF('RINCI 2'!I22&lt;84,"Di Bawah Rencana",IF('RINCI 2'!I22&gt;100,"Di Atas Rencana","Sesuai Rencana")))</f>
        <v>Di Bawah Rencana</v>
      </c>
      <c r="AB15" s="445" t="s">
        <v>47</v>
      </c>
      <c r="AE15" s="436" t="str">
        <f t="array" ref="AE15">IF(ISERROR(INDEX($AA$1:$AB$31,SMALL(IF($AA$1:$AA$31=$AE$1,ROW($AA$1:$AA$31)),ROW(14:14)),2)),"",INDEX($AA$1:$AB$31,SMALL(IF($AA$1:$AA$31=$AE$1,ROW($AA$1:$AA$31)),ROW(14:14)),2))</f>
        <v>Blimbing</v>
      </c>
    </row>
    <row r="16" spans="1:31">
      <c r="A16" s="452"/>
      <c r="B16" s="452"/>
      <c r="C16" s="452"/>
      <c r="D16" s="452"/>
      <c r="E16" s="452"/>
      <c r="J16" s="452"/>
      <c r="K16" s="453"/>
      <c r="L16" s="453"/>
      <c r="M16" s="453"/>
      <c r="N16" s="453"/>
      <c r="O16" s="452"/>
      <c r="P16" s="452"/>
      <c r="W16" s="436" t="str">
        <f t="array" ref="W16">IF(ISERROR(INDEX($S$1:$T$9,SMALL(IF($S$1:$S$9=$W$1,ROW($S$1:$S$9)),ROW(15:15)),2)),"",INDEX($S$1:$T$9,SMALL(IF($S$1:$S$9=$W$1,ROW($S$1:$S$9)),ROW(15:15)),2))</f>
        <v/>
      </c>
      <c r="Z16" s="446">
        <v>15</v>
      </c>
      <c r="AA16" s="447" t="str">
        <f>IF('RINCI 2'!I23=0,"Kosong",IF('RINCI 2'!I23&lt;84,"Di Bawah Rencana",IF('RINCI 2'!I23&gt;100,"Di Atas Rencana","Sesuai Rencana")))</f>
        <v>Di Atas Rencana</v>
      </c>
      <c r="AB16" s="445" t="s">
        <v>48</v>
      </c>
      <c r="AE16" s="436" t="str">
        <f t="array" ref="AE16">IF(ISERROR(INDEX($AA$1:$AB$31,SMALL(IF($AA$1:$AA$31=$AE$1,ROW($AA$1:$AA$31)),ROW(15:15)),2)),"",INDEX($AA$1:$AB$31,SMALL(IF($AA$1:$AA$31=$AE$1,ROW($AA$1:$AA$31)),ROW(15:15)),2))</f>
        <v>Brambang</v>
      </c>
    </row>
    <row r="17" spans="1:28">
      <c r="A17" s="452"/>
      <c r="B17" s="452"/>
      <c r="C17" s="452"/>
      <c r="D17" s="452"/>
      <c r="E17" s="452"/>
      <c r="J17" s="452"/>
      <c r="K17" s="453"/>
      <c r="L17" s="453"/>
      <c r="M17" s="453"/>
      <c r="N17" s="453"/>
      <c r="O17" s="452"/>
      <c r="P17" s="452"/>
      <c r="W17" s="436" t="str">
        <f t="array" ref="W17">IF(ISERROR(INDEX($AA$1:$AB$31,SMALL(IF($AA$1:$AA$31=$W$11,ROW($AA$1:$AA$31)),ROW(16:16)),2)),"",INDEX($AA$1:$AB$31,SMALL(IF($AA$1:$AA$31=$W$11,ROW($AA$1:$AA$31)),ROW(16:16)),2))</f>
        <v/>
      </c>
      <c r="Z17" s="446">
        <v>16</v>
      </c>
      <c r="AA17" s="447" t="str">
        <f>IF('RINCI 2'!I24=0,"Kosong",IF('RINCI 2'!I24&lt;84,"Di Bawah Rencana",IF('RINCI 2'!I24&gt;100,"Di Atas Rencana","Sesuai Rencana")))</f>
        <v>Kosong</v>
      </c>
      <c r="AB17" s="445" t="s">
        <v>49</v>
      </c>
    </row>
    <row r="18" spans="1:28">
      <c r="A18" s="452"/>
      <c r="B18" s="452"/>
      <c r="C18" s="452"/>
      <c r="D18" s="452"/>
      <c r="E18" s="452"/>
      <c r="J18" s="452"/>
      <c r="K18" s="452" t="str">
        <f t="array" ref="K18">IF(ISERROR(INDEX($S$1:$T$9,SMALL(IF($S$1:$S$9=$W$10,ROW($S$1:$S$9)),ROW(10:10)),2)),"",INDEX($S$1:$T$9,SMALL(IF($S$1:$S$9=$W$10,ROW($S$1:$S$9)),ROW(10:10)),2))</f>
        <v/>
      </c>
      <c r="L18" s="452"/>
      <c r="M18" s="452" t="str">
        <f t="array" ref="M18">IF(ISERROR(INDEX($AA$1:$AB$31,SMALL(IF($AA$1:$AA$31=$AE$10,ROW($AA$1:$AA$31)),ROW(10:10)),2)),"",INDEX($AA$1:$AB$31,SMALL(IF($AA$1:$AA$31=$AE$10,ROW($AA$1:$AA$31)),ROW(10:10)),2))</f>
        <v/>
      </c>
      <c r="N18" s="452"/>
      <c r="O18" s="452"/>
      <c r="P18" s="452"/>
      <c r="W18" s="436" t="str">
        <f t="array" ref="W18">IF(ISERROR(INDEX($AA$1:$AB$31,SMALL(IF($AA$1:$AA$31=$W$11,ROW($AA$1:$AA$31)),ROW(17:17)),2)),"",INDEX($AA$1:$AB$31,SMALL(IF($AA$1:$AA$31=$W$11,ROW($AA$1:$AA$31)),ROW(17:17)),2))</f>
        <v/>
      </c>
      <c r="Z18" s="446">
        <v>17</v>
      </c>
      <c r="AA18" s="447" t="str">
        <f>IF('RINCI 2'!I25=0,"Kosong",IF('RINCI 2'!I25&lt;84,"Di Bawah Rencana",IF('RINCI 2'!I25&gt;100,"Di Atas Rencana","Sesuai Rencana")))</f>
        <v>Kosong</v>
      </c>
      <c r="AB18" s="445" t="s">
        <v>50</v>
      </c>
    </row>
    <row r="19" spans="1:28">
      <c r="A19" s="452"/>
      <c r="B19" s="452"/>
      <c r="C19" s="452"/>
      <c r="D19" s="452"/>
      <c r="E19" s="452"/>
      <c r="F19" s="452"/>
      <c r="G19" s="452"/>
      <c r="H19" s="452"/>
      <c r="I19" s="452"/>
      <c r="J19" s="452"/>
      <c r="K19" s="452" t="str">
        <f t="array" ref="K19">IF(ISERROR(INDEX($S$1:$T$9,SMALL(IF($S$1:$S$9=$W$10,ROW($S$1:$S$9)),ROW(11:11)),2)),"",INDEX($S$1:$T$9,SMALL(IF($S$1:$S$9=$W$10,ROW($S$1:$S$9)),ROW(11:11)),2))</f>
        <v/>
      </c>
      <c r="L19" s="452"/>
      <c r="M19" s="452" t="str">
        <f t="array" ref="M19">IF(ISERROR(INDEX($AA$1:$AB$31,SMALL(IF($AA$1:$AA$31=$AE$10,ROW($AA$1:$AA$31)),ROW(11:11)),2)),"",INDEX($AA$1:$AB$31,SMALL(IF($AA$1:$AA$31=$AE$10,ROW($AA$1:$AA$31)),ROW(11:11)),2))</f>
        <v/>
      </c>
      <c r="N19" s="452"/>
      <c r="O19" s="452"/>
      <c r="P19" s="452"/>
      <c r="W19" s="436" t="str">
        <f t="array" ref="W19">IF(ISERROR(INDEX($AA$1:$AB$31,SMALL(IF($AA$1:$AA$31=$W$11,ROW($AA$1:$AA$31)),ROW(18:18)),2)),"",INDEX($AA$1:$AB$31,SMALL(IF($AA$1:$AA$31=$W$11,ROW($AA$1:$AA$31)),ROW(18:18)),2))</f>
        <v/>
      </c>
      <c r="Z19" s="446">
        <v>18</v>
      </c>
      <c r="AA19" s="447" t="str">
        <f>IF('RINCI 2'!I26=0,"Kosong",IF('RINCI 2'!I26&lt;84,"Di Bawah Rencana",IF('RINCI 2'!I26&gt;100,"Di Atas Rencana","Sesuai Rencana")))</f>
        <v>Kosong</v>
      </c>
      <c r="AB19" s="445" t="s">
        <v>51</v>
      </c>
    </row>
    <row r="20" spans="1:28">
      <c r="A20" s="452"/>
      <c r="B20" s="452"/>
      <c r="C20" s="452"/>
      <c r="D20" s="452"/>
      <c r="E20" s="452"/>
      <c r="F20" s="452"/>
      <c r="G20" s="452"/>
      <c r="H20" s="452"/>
      <c r="I20" s="452"/>
      <c r="J20" s="452"/>
      <c r="K20" s="452" t="str">
        <f t="array" ref="K20">IF(ISERROR(INDEX($S$1:$T$9,SMALL(IF($S$1:$S$9=$W$10,ROW($S$1:$S$9)),ROW(12:12)),2)),"",INDEX($S$1:$T$9,SMALL(IF($S$1:$S$9=$W$10,ROW($S$1:$S$9)),ROW(12:12)),2))</f>
        <v/>
      </c>
      <c r="L20" s="452"/>
      <c r="M20" s="452" t="str">
        <f t="array" ref="M20">IF(ISERROR(INDEX($AA$1:$AB$31,SMALL(IF($AA$1:$AA$31=$AE$10,ROW($AA$1:$AA$31)),ROW(12:12)),2)),"",INDEX($AA$1:$AB$31,SMALL(IF($AA$1:$AA$31=$AE$10,ROW($AA$1:$AA$31)),ROW(12:12)),2))</f>
        <v/>
      </c>
      <c r="N20" s="452"/>
      <c r="O20" s="452"/>
      <c r="P20" s="452"/>
      <c r="W20" s="436" t="str">
        <f t="array" ref="W20">IF(ISERROR(INDEX($AA$1:$AB$31,SMALL(IF($AA$1:$AA$31=$W$11,ROW($AA$1:$AA$31)),ROW(19:19)),2)),"",INDEX($AA$1:$AB$31,SMALL(IF($AA$1:$AA$31=$W$11,ROW($AA$1:$AA$31)),ROW(19:19)),2))</f>
        <v/>
      </c>
      <c r="Z20" s="446">
        <v>19</v>
      </c>
      <c r="AA20" s="447" t="str">
        <f>IF('RINCI 2'!I27=0,"Kosong",IF('RINCI 2'!I27&lt;84,"Di Bawah Rencana",IF('RINCI 2'!I27&gt;100,"Di Atas Rencana","Sesuai Rencana")))</f>
        <v>Di Bawah Rencana</v>
      </c>
      <c r="AB20" s="445" t="s">
        <v>52</v>
      </c>
    </row>
    <row r="21" spans="1:28">
      <c r="A21" s="452"/>
      <c r="B21" s="452"/>
      <c r="C21" s="452"/>
      <c r="D21" s="452"/>
      <c r="E21" s="452"/>
      <c r="F21" s="452"/>
      <c r="G21" s="452"/>
      <c r="H21" s="452"/>
      <c r="I21" s="452"/>
      <c r="J21" s="452"/>
      <c r="K21" s="452" t="str">
        <f t="array" ref="K21">IF(ISERROR(INDEX($S$1:$T$9,SMALL(IF($S$1:$S$9=$W$10,ROW($S$1:$S$9)),ROW(13:13)),2)),"",INDEX($S$1:$T$9,SMALL(IF($S$1:$S$9=$W$10,ROW($S$1:$S$9)),ROW(13:13)),2))</f>
        <v/>
      </c>
      <c r="L21" s="452"/>
      <c r="M21" s="452" t="str">
        <f t="array" ref="M21">IF(ISERROR(INDEX($AA$1:$AB$31,SMALL(IF($AA$1:$AA$31=$AE$10,ROW($AA$1:$AA$31)),ROW(13:13)),2)),"",INDEX($AA$1:$AB$31,SMALL(IF($AA$1:$AA$31=$AE$10,ROW($AA$1:$AA$31)),ROW(13:13)),2))</f>
        <v/>
      </c>
      <c r="N21" s="452"/>
      <c r="O21" s="452"/>
      <c r="P21" s="452"/>
      <c r="W21" s="436" t="str">
        <f t="array" ref="W21">IF(ISERROR(INDEX($AA$1:$AB$31,SMALL(IF($AA$1:$AA$31=$W$11,ROW($AA$1:$AA$31)),ROW(20:20)),2)),"",INDEX($AA$1:$AB$31,SMALL(IF($AA$1:$AA$31=$W$11,ROW($AA$1:$AA$31)),ROW(20:20)),2))</f>
        <v/>
      </c>
      <c r="Z21" s="446">
        <v>20</v>
      </c>
      <c r="AA21" s="447" t="str">
        <f>IF('RINCI 2'!I28=0,"Kosong",IF('RINCI 2'!I28&lt;84,"Di Bawah Rencana",IF('RINCI 2'!I28&gt;100,"Di Atas Rencana","Sesuai Rencana")))</f>
        <v>Di Bawah Rencana</v>
      </c>
      <c r="AB21" s="445" t="s">
        <v>53</v>
      </c>
    </row>
    <row r="22" spans="1:28">
      <c r="A22" s="452"/>
      <c r="B22" s="452"/>
      <c r="C22" s="452"/>
      <c r="H22" s="452"/>
      <c r="I22" s="452"/>
      <c r="J22" s="452"/>
      <c r="K22" s="452" t="str">
        <f t="array" ref="K22">IF(ISERROR(INDEX($S$1:$T$9,SMALL(IF($S$1:$S$9=$W$10,ROW($S$1:$S$9)),ROW(14:14)),2)),"",INDEX($S$1:$T$9,SMALL(IF($S$1:$S$9=$W$10,ROW($S$1:$S$9)),ROW(14:14)),2))</f>
        <v/>
      </c>
      <c r="L22" s="452"/>
      <c r="M22" s="452" t="str">
        <f t="array" ref="M22">IF(ISERROR(INDEX($AA$1:$AB$31,SMALL(IF($AA$1:$AA$31=$AE$10,ROW($AA$1:$AA$31)),ROW(14:14)),2)),"",INDEX($AA$1:$AB$31,SMALL(IF($AA$1:$AA$31=$AE$10,ROW($AA$1:$AA$31)),ROW(14:14)),2))</f>
        <v/>
      </c>
      <c r="N22" s="452"/>
      <c r="O22" s="452"/>
      <c r="P22" s="452"/>
      <c r="W22" s="436" t="str">
        <f t="array" ref="W22">IF(ISERROR(INDEX($AA$1:$AB$31,SMALL(IF($AA$1:$AA$31=$W$11,ROW($AA$1:$AA$31)),ROW(21:21)),2)),"",INDEX($AA$1:$AB$31,SMALL(IF($AA$1:$AA$31=$W$11,ROW($AA$1:$AA$31)),ROW(21:21)),2))</f>
        <v/>
      </c>
      <c r="Z22" s="446">
        <v>21</v>
      </c>
      <c r="AA22" s="447" t="str">
        <f>IF('RINCI 2'!I29=0,"Kosong",IF('RINCI 2'!I29&lt;84,"Di Bawah Rencana",IF('RINCI 2'!I29&gt;100,"Di Atas Rencana","Sesuai Rencana")))</f>
        <v>Kosong</v>
      </c>
      <c r="AB22" s="445" t="s">
        <v>54</v>
      </c>
    </row>
    <row r="23" spans="1:28">
      <c r="H23" s="452"/>
      <c r="I23" s="452"/>
      <c r="J23" s="452"/>
      <c r="K23" s="452" t="str">
        <f t="array" ref="K23">IF(ISERROR(INDEX($S$1:$T$9,SMALL(IF($S$1:$S$9=$W$10,ROW($S$1:$S$9)),ROW(15:15)),2)),"",INDEX($S$1:$T$9,SMALL(IF($S$1:$S$9=$W$10,ROW($S$1:$S$9)),ROW(15:15)),2))</f>
        <v/>
      </c>
      <c r="L23" s="452"/>
      <c r="M23" s="452" t="str">
        <f t="array" ref="M23">IF(ISERROR(INDEX($AA$1:$AB$31,SMALL(IF($AA$1:$AA$31=$AE$10,ROW($AA$1:$AA$31)),ROW(15:15)),2)),"",INDEX($AA$1:$AB$31,SMALL(IF($AA$1:$AA$31=$AE$10,ROW($AA$1:$AA$31)),ROW(15:15)),2))</f>
        <v/>
      </c>
      <c r="N23" s="452"/>
      <c r="O23" s="452"/>
      <c r="P23" s="452"/>
      <c r="W23" s="436" t="str">
        <f t="array" ref="W23">IF(ISERROR(INDEX($AA$1:$AB$31,SMALL(IF($AA$1:$AA$31=$W$11,ROW($AA$1:$AA$31)),ROW(22:22)),2)),"",INDEX($AA$1:$AB$31,SMALL(IF($AA$1:$AA$31=$W$11,ROW($AA$1:$AA$31)),ROW(22:22)),2))</f>
        <v/>
      </c>
      <c r="Z23" s="446">
        <v>22</v>
      </c>
      <c r="AA23" s="447" t="str">
        <f>IF('RINCI 2'!I30=0,"Kosong",IF('RINCI 2'!I30&lt;84,"Di Bawah Rencana",IF('RINCI 2'!I30&gt;100,"Di Atas Rencana","Sesuai Rencana")))</f>
        <v>Kosong</v>
      </c>
      <c r="AB23" s="445" t="s">
        <v>55</v>
      </c>
    </row>
    <row r="24" spans="1:28">
      <c r="A24" s="457">
        <f>'RINCI 1'!I24+'RINCI 2'!I46</f>
        <v>16</v>
      </c>
      <c r="B24" s="458" t="s">
        <v>168</v>
      </c>
      <c r="C24" s="458"/>
      <c r="E24" s="457">
        <f>'RINCI 1'!I23+'RINCI 2'!I45</f>
        <v>8</v>
      </c>
      <c r="F24" s="458" t="s">
        <v>171</v>
      </c>
      <c r="G24" s="458"/>
      <c r="H24" s="452"/>
      <c r="I24" s="457">
        <f>'RINCI 1'!I22+'RINCI 2'!I44</f>
        <v>4</v>
      </c>
      <c r="J24" s="458" t="s">
        <v>172</v>
      </c>
      <c r="K24" s="452"/>
      <c r="L24" s="452"/>
      <c r="M24" s="457">
        <f>'RINCI 1'!I21+'RINCI 2'!I43</f>
        <v>10</v>
      </c>
      <c r="N24" s="458" t="s">
        <v>173</v>
      </c>
      <c r="O24" s="458"/>
      <c r="P24" s="452"/>
      <c r="W24" s="436" t="str">
        <f t="array" ref="W24">IF(ISERROR(INDEX($AA$1:$AB$31,SMALL(IF($AA$1:$AA$31=$W$11,ROW($AA$1:$AA$31)),ROW(23:23)),2)),"",INDEX($AA$1:$AB$31,SMALL(IF($AA$1:$AA$31=$W$11,ROW($AA$1:$AA$31)),ROW(23:23)),2))</f>
        <v/>
      </c>
      <c r="Z24" s="446">
        <v>23</v>
      </c>
      <c r="AA24" s="447" t="str">
        <f>IF('RINCI 2'!I31=0,"Kosong",IF('RINCI 2'!I31&lt;84,"Di Bawah Rencana",IF('RINCI 2'!I31&gt;100,"Di Atas Rencana","Sesuai Rencana")))</f>
        <v>Kosong</v>
      </c>
      <c r="AB24" s="445" t="s">
        <v>56</v>
      </c>
    </row>
    <row r="25" spans="1:28">
      <c r="A25" s="457">
        <f>'RINCI 1'!I24</f>
        <v>0</v>
      </c>
      <c r="B25" s="458" t="s">
        <v>169</v>
      </c>
      <c r="C25" s="458"/>
      <c r="D25" s="452"/>
      <c r="E25" s="457">
        <f>'RINCI 1'!I23</f>
        <v>2</v>
      </c>
      <c r="F25" s="458" t="s">
        <v>169</v>
      </c>
      <c r="G25" s="458"/>
      <c r="H25" s="452"/>
      <c r="I25" s="457">
        <f>'RINCI 1'!I22</f>
        <v>3</v>
      </c>
      <c r="J25" s="458" t="s">
        <v>169</v>
      </c>
      <c r="K25" s="452"/>
      <c r="L25" s="452"/>
      <c r="M25" s="457">
        <f>'RINCI 1'!I21</f>
        <v>3</v>
      </c>
      <c r="N25" s="458" t="s">
        <v>169</v>
      </c>
      <c r="O25" s="458"/>
      <c r="P25" s="452"/>
      <c r="W25" s="436" t="str">
        <f t="array" ref="W25">IF(ISERROR(INDEX($AA$1:$AB$31,SMALL(IF($AA$1:$AA$31=$W$11,ROW($AA$1:$AA$31)),ROW(24:24)),2)),"",INDEX($AA$1:$AB$31,SMALL(IF($AA$1:$AA$31=$W$11,ROW($AA$1:$AA$31)),ROW(24:24)),2))</f>
        <v/>
      </c>
      <c r="Z25" s="446">
        <v>24</v>
      </c>
      <c r="AA25" s="447" t="str">
        <f>IF('RINCI 2'!I32=0,"Kosong",IF('RINCI 2'!I32&lt;84,"Di Bawah Rencana",IF('RINCI 2'!I32&gt;100,"Di Atas Rencana","Sesuai Rencana")))</f>
        <v>Kosong</v>
      </c>
      <c r="AB25" s="445" t="s">
        <v>57</v>
      </c>
    </row>
    <row r="26" spans="1:28">
      <c r="A26" s="457">
        <f>'RINCI 2'!I46</f>
        <v>16</v>
      </c>
      <c r="B26" s="458" t="s">
        <v>170</v>
      </c>
      <c r="C26" s="458"/>
      <c r="D26" s="452"/>
      <c r="E26" s="457">
        <f>'RINCI 2'!I45</f>
        <v>6</v>
      </c>
      <c r="F26" s="458" t="s">
        <v>170</v>
      </c>
      <c r="G26" s="458"/>
      <c r="H26" s="452"/>
      <c r="I26" s="457">
        <f>'RINCI 2'!I44</f>
        <v>1</v>
      </c>
      <c r="J26" s="458" t="s">
        <v>170</v>
      </c>
      <c r="K26" s="452"/>
      <c r="L26" s="452"/>
      <c r="M26" s="457">
        <f>'RINCI 2'!I43</f>
        <v>7</v>
      </c>
      <c r="N26" s="458" t="s">
        <v>170</v>
      </c>
      <c r="O26" s="458"/>
      <c r="P26" s="452"/>
      <c r="W26" s="436" t="str">
        <f t="array" ref="W26">IF(ISERROR(INDEX($AA$1:$AB$31,SMALL(IF($AA$1:$AA$31=$W$11,ROW($AA$1:$AA$31)),ROW(25:25)),2)),"",INDEX($AA$1:$AB$31,SMALL(IF($AA$1:$AA$31=$W$11,ROW($AA$1:$AA$31)),ROW(25:25)),2))</f>
        <v/>
      </c>
      <c r="Z26" s="446">
        <v>25</v>
      </c>
      <c r="AA26" s="447" t="str">
        <f>IF('RINCI 2'!I33=0,"Kosong",IF('RINCI 2'!I33&lt;84,"Di Bawah Rencana",IF('RINCI 2'!I33&gt;100,"Di Atas Rencana","Sesuai Rencana")))</f>
        <v>Kosong</v>
      </c>
      <c r="AB26" s="445" t="s">
        <v>58</v>
      </c>
    </row>
    <row r="27" spans="1:28">
      <c r="A27" s="452"/>
      <c r="B27" s="452"/>
      <c r="C27" s="452"/>
      <c r="D27" s="452"/>
      <c r="E27" s="452"/>
      <c r="F27" s="452"/>
      <c r="G27" s="452"/>
      <c r="H27" s="452"/>
      <c r="I27" s="452"/>
      <c r="J27" s="452"/>
      <c r="K27" s="452" t="str">
        <f t="array" ref="K27">IF(ISERROR(INDEX($S$1:$T$9,SMALL(IF($S$1:$S$9=$W$10,ROW($S$1:$S$9)),ROW(19:19)),2)),"",INDEX($S$1:$T$9,SMALL(IF($S$1:$S$9=$W$10,ROW($S$1:$S$9)),ROW(19:19)),2))</f>
        <v/>
      </c>
      <c r="L27" s="452"/>
      <c r="M27" s="452" t="str">
        <f t="array" ref="M27">IF(ISERROR(INDEX($AA$1:$AB$31,SMALL(IF($AA$1:$AA$31=$AE$10,ROW($AA$1:$AA$31)),ROW(19:19)),2)),"",INDEX($AA$1:$AB$31,SMALL(IF($AA$1:$AA$31=$AE$10,ROW($AA$1:$AA$31)),ROW(19:19)),2))</f>
        <v/>
      </c>
      <c r="N27" s="452"/>
      <c r="O27" s="452"/>
      <c r="P27" s="452"/>
      <c r="W27" s="436" t="str">
        <f t="array" ref="W27">IF(ISERROR(INDEX($AA$1:$AB$31,SMALL(IF($AA$1:$AA$31=$W$11,ROW($AA$1:$AA$31)),ROW(26:26)),2)),"",INDEX($AA$1:$AB$31,SMALL(IF($AA$1:$AA$31=$W$11,ROW($AA$1:$AA$31)),ROW(26:26)),2))</f>
        <v/>
      </c>
      <c r="Z27" s="446">
        <v>26</v>
      </c>
      <c r="AA27" s="447" t="str">
        <f>IF('RINCI 2'!I34=0,"Kosong",IF('RINCI 2'!I34&lt;84,"Di Bawah Rencana",IF('RINCI 2'!I34&gt;100,"Di Atas Rencana","Sesuai Rencana")))</f>
        <v>Kosong</v>
      </c>
      <c r="AB27" s="445" t="s">
        <v>59</v>
      </c>
    </row>
    <row r="28" spans="1:28">
      <c r="A28" s="452"/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 t="str">
        <f t="array" ref="M28">IF(ISERROR(INDEX($AA$1:$AB$31,SMALL(IF($AA$1:$AA$31=$AE$10,ROW($AA$1:$AA$31)),ROW(20:20)),2)),"",INDEX($AA$1:$AB$31,SMALL(IF($AA$1:$AA$31=$AE$10,ROW($AA$1:$AA$31)),ROW(20:20)),2))</f>
        <v/>
      </c>
      <c r="N28" s="452"/>
      <c r="O28" s="452"/>
      <c r="P28" s="452"/>
      <c r="W28" s="436" t="str">
        <f t="array" ref="W28">IF(ISERROR(INDEX($AA$1:$AB$31,SMALL(IF($AA$1:$AA$31=$W$11,ROW($AA$1:$AA$31)),ROW(27:27)),2)),"",INDEX($AA$1:$AB$31,SMALL(IF($AA$1:$AA$31=$W$11,ROW($AA$1:$AA$31)),ROW(27:27)),2))</f>
        <v/>
      </c>
      <c r="Z28" s="446">
        <v>27</v>
      </c>
      <c r="AA28" s="447" t="str">
        <f>IF('RINCI 2'!I35=0,"Kosong",IF('RINCI 2'!I35&lt;84,"Di Bawah Rencana",IF('RINCI 2'!I35&gt;100,"Di Atas Rencana","Sesuai Rencana")))</f>
        <v>Di Atas Rencana</v>
      </c>
      <c r="AB28" s="445" t="s">
        <v>60</v>
      </c>
    </row>
    <row r="29" spans="1:28">
      <c r="A29" s="592" t="s">
        <v>199</v>
      </c>
      <c r="B29" s="592"/>
      <c r="C29" s="592"/>
      <c r="D29" s="592"/>
      <c r="E29" s="592" t="s">
        <v>200</v>
      </c>
      <c r="F29" s="592"/>
      <c r="G29" s="592"/>
      <c r="H29" s="592"/>
      <c r="I29" s="592" t="s">
        <v>201</v>
      </c>
      <c r="J29" s="592"/>
      <c r="K29" s="592"/>
      <c r="L29" s="592"/>
      <c r="M29" s="592" t="s">
        <v>227</v>
      </c>
      <c r="N29" s="592"/>
      <c r="O29" s="592"/>
      <c r="P29" s="592"/>
      <c r="Z29" s="446">
        <v>28</v>
      </c>
      <c r="AA29" s="447" t="str">
        <f>IF('RINCI 2'!I36=0,"Kosong",IF('RINCI 2'!I36&lt;84,"Di Bawah Rencana",IF('RINCI 2'!I36&gt;100,"Di Atas Rencana","Sesuai Rencana")))</f>
        <v>Kosong</v>
      </c>
      <c r="AB29" s="445" t="s">
        <v>61</v>
      </c>
    </row>
    <row r="30" spans="1:28">
      <c r="A30" s="592" t="s">
        <v>202</v>
      </c>
      <c r="B30" s="592"/>
      <c r="C30" s="592" t="s">
        <v>203</v>
      </c>
      <c r="D30" s="592"/>
      <c r="E30" s="592" t="s">
        <v>202</v>
      </c>
      <c r="F30" s="592"/>
      <c r="G30" s="592" t="s">
        <v>203</v>
      </c>
      <c r="H30" s="592"/>
      <c r="I30" s="592" t="s">
        <v>202</v>
      </c>
      <c r="J30" s="592"/>
      <c r="K30" s="592" t="s">
        <v>203</v>
      </c>
      <c r="L30" s="592"/>
      <c r="M30" s="592" t="s">
        <v>202</v>
      </c>
      <c r="N30" s="592"/>
      <c r="O30" s="592" t="s">
        <v>203</v>
      </c>
      <c r="P30" s="592"/>
      <c r="Z30" s="446">
        <v>29</v>
      </c>
      <c r="AA30" s="447" t="str">
        <f>IF('RINCI 2'!I37=0,"Kosong",IF('RINCI 2'!I37&lt;84,"Di Bawah Rencana",IF('RINCI 2'!I37&gt;100,"Di Atas Rencana","Sesuai Rencana")))</f>
        <v>Di Atas Rencana</v>
      </c>
      <c r="AB30" s="445" t="s">
        <v>62</v>
      </c>
    </row>
    <row r="31" spans="1:28" ht="13.5" thickBot="1">
      <c r="A31" s="459" t="str">
        <f t="array" ref="A31">IF(ISERROR(INDEX($S$1:$T$9,SMALL(IF($S$1:$S$9=$W$1,ROW($S$1:$S$9)),ROW(1:1)),2)),"",INDEX($S$1:$T$9,SMALL(IF($S$1:$S$9=$W$1,ROW($S$1:$S$9)),ROW(1:1)),2))</f>
        <v/>
      </c>
      <c r="B31" s="459"/>
      <c r="C31" s="459" t="str">
        <f t="array" ref="C31">IF(ISERROR(INDEX($AA$1:$AB$31,SMALL(IF($AA$1:$AA$31=$AE$1,ROW($AA$1:$AA$31)),ROW(1:1)),2)),"",INDEX($AA$1:$AB$31,SMALL(IF($AA$1:$AA$31=$AE$1,ROW($AA$1:$AA$31)),ROW(1:1)),2))</f>
        <v>Gunungrowo</v>
      </c>
      <c r="D31" s="459"/>
      <c r="E31" s="452" t="str">
        <f t="array" ref="E31">IF(ISERROR(INDEX($S$1:$T$9,SMALL(IF($S$1:$S$9=$W$4,ROW($S$1:$S$9)),ROW(1:1)),2)),"",INDEX($S$1:$T$9,SMALL(IF($S$1:$S$9=$W$4,ROW($S$1:$S$9)),ROW(1:1)),2))</f>
        <v>Malahayu</v>
      </c>
      <c r="F31" s="452"/>
      <c r="G31" s="452" t="str">
        <f t="array" ref="G31">IF(ISERROR(INDEX($AA$1:$AB$31,SMALL(IF($AA$1:$AA$31=$AE$4,ROW($AA$1:$AA$31)),ROW(1:1)),2)),"",INDEX($AA$1:$AB$31,SMALL(IF($AA$1:$AA$31=$AE$4,ROW($AA$1:$AA$31)),ROW(1:1)),2))</f>
        <v>Gembong</v>
      </c>
      <c r="H31" s="452"/>
      <c r="I31" s="452" t="str">
        <f t="array" ref="I31">IF(ISERROR(INDEX($S$1:$T$9,SMALL(IF($S$1:$S$9=$W$7,ROW($S$1:$S$9)),ROW(1:1)),2)),"",INDEX($S$1:$T$9,SMALL(IF($S$1:$S$9=$W$7,ROW($S$1:$S$9)),ROW(1:1)),2))</f>
        <v>Rawapening</v>
      </c>
      <c r="J31" s="452"/>
      <c r="K31" s="452" t="str">
        <f t="array" ref="K31">IF(ISERROR(INDEX($AA$1:$AB$31,SMALL(IF($AA$1:$AA$31=$AE$7,ROW($AA$1:$AA$31)),ROW(1:1)),2)),"",INDEX($AA$1:$AB$31,SMALL(IF($AA$1:$AA$31=$AE$7,ROW($AA$1:$AA$31)),ROW(1:1)),2))</f>
        <v>Banyukuwung</v>
      </c>
      <c r="L31" s="452"/>
      <c r="M31" s="452" t="str">
        <f t="array" ref="M31">IF(ISERROR(INDEX($S$1:$T$9,SMALL(IF($S$1:$S$9=$W$10,ROW($S$1:$S$9)),ROW(1:1)),2)),"",INDEX($S$1:$T$9,SMALL(IF($S$1:$S$9=$W$10,ROW($S$1:$S$9)),ROW(1:1)),2))</f>
        <v>Wonogiri</v>
      </c>
      <c r="N31" s="452"/>
      <c r="O31" s="452" t="str">
        <f t="array" ref="O31">IF(ISERROR(INDEX($AA$1:$AB$31,SMALL(IF($AA$1:$AA$31=$AE$10,ROW($AA$1:$AA$31)),ROW(1:1)),2)),"",INDEX($AA$1:$AB$31,SMALL(IF($AA$1:$AA$31=$AE$10,ROW($AA$1:$AA$31)),ROW(1:1)),2))</f>
        <v>Penjalin</v>
      </c>
      <c r="P31" s="452"/>
      <c r="Z31" s="460">
        <v>30</v>
      </c>
      <c r="AA31" s="455" t="str">
        <f>IF('RINCI 2'!I38=0,"Kosong",IF('RINCI 2'!I38&lt;84,"Di Bawah Rencana",IF('RINCI 2'!I38&gt;100,"Di Atas Rencana","Sesuai Rencana")))</f>
        <v>Di Atas Rencana</v>
      </c>
      <c r="AB31" s="456" t="s">
        <v>63</v>
      </c>
    </row>
    <row r="32" spans="1:28">
      <c r="A32" s="459" t="str">
        <f t="array" ref="A32">IF(ISERROR(INDEX($S$1:$T$9,SMALL(IF($S$1:$S$9=$W$1,ROW($S$1:$S$9)),ROW(2:2)),2)),"",INDEX($S$1:$T$9,SMALL(IF($S$1:$S$9=$W$1,ROW($S$1:$S$9)),ROW(2:2)),2))</f>
        <v/>
      </c>
      <c r="B32" s="459"/>
      <c r="C32" s="459" t="str">
        <f t="array" ref="C32">IF(ISERROR(INDEX($AA$1:$AB$31,SMALL(IF($AA$1:$AA$31=$AE$1,ROW($AA$1:$AA$31)),ROW(2:2)),2)),"",INDEX($AA$1:$AB$31,SMALL(IF($AA$1:$AA$31=$AE$1,ROW($AA$1:$AA$31)),ROW(2:2)),2))</f>
        <v>Tempuran</v>
      </c>
      <c r="D32" s="459"/>
      <c r="E32" s="452" t="str">
        <f t="array" ref="E32">IF(ISERROR(INDEX($S$1:$T$9,SMALL(IF($S$1:$S$9=$W$4,ROW($S$1:$S$9)),ROW(2:2)),2)),"",INDEX($S$1:$T$9,SMALL(IF($S$1:$S$9=$W$4,ROW($S$1:$S$9)),ROW(2:2)),2))</f>
        <v>Cacaban</v>
      </c>
      <c r="F32" s="452"/>
      <c r="G32" s="452" t="str">
        <f t="array" ref="G32">IF(ISERROR(INDEX($AA$1:$AB$31,SMALL(IF($AA$1:$AA$31=$AE$4,ROW($AA$1:$AA$31)),ROW(2:2)),2)),"",INDEX($AA$1:$AB$31,SMALL(IF($AA$1:$AA$31=$AE$4,ROW($AA$1:$AA$31)),ROW(2:2)),2))</f>
        <v>Lodanwetan</v>
      </c>
      <c r="H32" s="452"/>
      <c r="I32" s="452" t="str">
        <f t="array" ref="I32">IF(ISERROR(INDEX($S$1:$T$9,SMALL(IF($S$1:$S$9=$W$7,ROW($S$1:$S$9)),ROW(2:2)),2)),"",INDEX($S$1:$T$9,SMALL(IF($S$1:$S$9=$W$7,ROW($S$1:$S$9)),ROW(2:2)),2))</f>
        <v>Kedungombo</v>
      </c>
      <c r="J32" s="452"/>
      <c r="K32" s="452" t="str">
        <f t="array" ref="K32">IF(ISERROR(INDEX($AA$1:$AB$31,SMALL(IF($AA$1:$AA$31=$AE$7,ROW($AA$1:$AA$31)),ROW(2:2)),2)),"",INDEX($AA$1:$AB$31,SMALL(IF($AA$1:$AA$31=$AE$7,ROW($AA$1:$AA$31)),ROW(2:2)),2))</f>
        <v/>
      </c>
      <c r="L32" s="452"/>
      <c r="M32" s="452" t="str">
        <f t="array" ref="M32">IF(ISERROR(INDEX($S$1:$T$9,SMALL(IF($S$1:$S$9=$W$10,ROW($S$1:$S$9)),ROW(2:2)),2)),"",INDEX($S$1:$T$9,SMALL(IF($S$1:$S$9=$W$10,ROW($S$1:$S$9)),ROW(2:2)),2))</f>
        <v>Sempor</v>
      </c>
      <c r="N32" s="452"/>
      <c r="O32" s="452" t="str">
        <f t="array" ref="O32">IF(ISERROR(INDEX($AA$1:$AB$31,SMALL(IF($AA$1:$AA$31=$AE$10,ROW($AA$1:$AA$31)),ROW(2:2)),2)),"",INDEX($AA$1:$AB$31,SMALL(IF($AA$1:$AA$31=$AE$10,ROW($AA$1:$AA$31)),ROW(2:2)),2))</f>
        <v>Greneng</v>
      </c>
      <c r="P32" s="452"/>
    </row>
    <row r="33" spans="1:16">
      <c r="A33" s="459" t="str">
        <f t="array" ref="A33">IF(ISERROR(INDEX($S$1:$T$9,SMALL(IF($S$1:$S$9=$W$1,ROW($S$1:$S$9)),ROW(3:3)),2)),"",INDEX($S$1:$T$9,SMALL(IF($S$1:$S$9=$W$1,ROW($S$1:$S$9)),ROW(3:3)),2))</f>
        <v/>
      </c>
      <c r="B33" s="459"/>
      <c r="C33" s="459" t="str">
        <f t="array" ref="C33">IF(ISERROR(INDEX($AA$1:$AB$31,SMALL(IF($AA$1:$AA$31=$AE$1,ROW($AA$1:$AA$31)),ROW(3:3)),2)),"",INDEX($AA$1:$AB$31,SMALL(IF($AA$1:$AA$31=$AE$1,ROW($AA$1:$AA$31)),ROW(3:3)),2))</f>
        <v>Simo</v>
      </c>
      <c r="D33" s="459"/>
      <c r="E33" s="452" t="str">
        <f t="array" ref="E33">IF(ISERROR(INDEX($S$1:$T$9,SMALL(IF($S$1:$S$9=$W$4,ROW($S$1:$S$9)),ROW(3:3)),2)),"",INDEX($S$1:$T$9,SMALL(IF($S$1:$S$9=$W$4,ROW($S$1:$S$9)),ROW(3:3)),2))</f>
        <v/>
      </c>
      <c r="F33" s="452"/>
      <c r="G33" s="452" t="str">
        <f t="array" ref="G33">IF(ISERROR(INDEX($AA$1:$AB$31,SMALL(IF($AA$1:$AA$31=$AE$4,ROW($AA$1:$AA$31)),ROW(3:3)),2)),"",INDEX($AA$1:$AB$31,SMALL(IF($AA$1:$AA$31=$AE$4,ROW($AA$1:$AA$31)),ROW(3:3)),2))</f>
        <v>Nglangon</v>
      </c>
      <c r="H33" s="452"/>
      <c r="I33" s="452" t="str">
        <f t="array" ref="I33">IF(ISERROR(INDEX($S$1:$T$9,SMALL(IF($S$1:$S$9=$W$7,ROW($S$1:$S$9)),ROW(3:3)),2)),"",INDEX($S$1:$T$9,SMALL(IF($S$1:$S$9=$W$7,ROW($S$1:$S$9)),ROW(3:3)),2))</f>
        <v>Sudirman</v>
      </c>
      <c r="J33" s="452"/>
      <c r="K33" s="452" t="str">
        <f t="array" ref="K33">IF(ISERROR(INDEX($AA$1:$AB$31,SMALL(IF($AA$1:$AA$31=$AE$7,ROW($AA$1:$AA$31)),ROW(3:3)),2)),"",INDEX($AA$1:$AB$31,SMALL(IF($AA$1:$AA$31=$AE$7,ROW($AA$1:$AA$31)),ROW(3:3)),2))</f>
        <v/>
      </c>
      <c r="L33" s="452"/>
      <c r="M33" s="452" t="str">
        <f t="array" ref="M33">IF(ISERROR(INDEX($S$1:$T$9,SMALL(IF($S$1:$S$9=$W$10,ROW($S$1:$S$9)),ROW(3:3)),2)),"",INDEX($S$1:$T$9,SMALL(IF($S$1:$S$9=$W$10,ROW($S$1:$S$9)),ROW(3:3)),2))</f>
        <v>Wadaslintang</v>
      </c>
      <c r="N33" s="452"/>
      <c r="O33" s="452" t="str">
        <f t="array" ref="O33">IF(ISERROR(INDEX($AA$1:$AB$31,SMALL(IF($AA$1:$AA$31=$AE$10,ROW($AA$1:$AA$31)),ROW(3:3)),2)),"",INDEX($AA$1:$AB$31,SMALL(IF($AA$1:$AA$31=$AE$10,ROW($AA$1:$AA$31)),ROW(3:3)),2))</f>
        <v>Krisak</v>
      </c>
      <c r="P33" s="452"/>
    </row>
    <row r="34" spans="1:16">
      <c r="A34" s="459" t="str">
        <f t="array" ref="A34">IF(ISERROR(INDEX($S$1:$T$9,SMALL(IF($S$1:$S$9=$W$1,ROW($S$1:$S$9)),ROW(4:4)),2)),"",INDEX($S$1:$T$9,SMALL(IF($S$1:$S$9=$W$1,ROW($S$1:$S$9)),ROW(4:4)),2))</f>
        <v/>
      </c>
      <c r="B34" s="459"/>
      <c r="C34" s="459" t="str">
        <f t="array" ref="C34">IF(ISERROR(INDEX($AA$1:$AB$31,SMALL(IF($AA$1:$AA$31=$AE$1,ROW($AA$1:$AA$31)),ROW(4:4)),2)),"",INDEX($AA$1:$AB$31,SMALL(IF($AA$1:$AA$31=$AE$1,ROW($AA$1:$AA$31)),ROW(4:4)),2))</f>
        <v>Butak</v>
      </c>
      <c r="D34" s="459"/>
      <c r="E34" s="452" t="str">
        <f t="array" ref="E34">IF(ISERROR(INDEX($S$1:$T$9,SMALL(IF($S$1:$S$9=$W$4,ROW($S$1:$S$9)),ROW(4:4)),2)),"",INDEX($S$1:$T$9,SMALL(IF($S$1:$S$9=$W$4,ROW($S$1:$S$9)),ROW(4:4)),2))</f>
        <v/>
      </c>
      <c r="F34" s="452"/>
      <c r="G34" s="452" t="str">
        <f t="array" ref="G34">IF(ISERROR(INDEX($AA$1:$AB$31,SMALL(IF($AA$1:$AA$31=$AE$4,ROW($AA$1:$AA$31)),ROW(4:4)),2)),"",INDEX($AA$1:$AB$31,SMALL(IF($AA$1:$AA$31=$AE$4,ROW($AA$1:$AA$31)),ROW(4:4)),2))</f>
        <v>Songputri</v>
      </c>
      <c r="H34" s="452"/>
      <c r="I34" s="452" t="str">
        <f t="array" ref="I34">IF(ISERROR(INDEX($S$1:$T$9,SMALL(IF($S$1:$S$9=$W$7,ROW($S$1:$S$9)),ROW(4:4)),2)),"",INDEX($S$1:$T$9,SMALL(IF($S$1:$S$9=$W$7,ROW($S$1:$S$9)),ROW(4:4)),2))</f>
        <v/>
      </c>
      <c r="J34" s="452"/>
      <c r="K34" s="452" t="str">
        <f t="array" ref="K34">IF(ISERROR(INDEX($AA$1:$AB$31,SMALL(IF($AA$1:$AA$31=$AE$7,ROW($AA$1:$AA$31)),ROW(4:4)),2)),"",INDEX($AA$1:$AB$31,SMALL(IF($AA$1:$AA$31=$AE$7,ROW($AA$1:$AA$31)),ROW(4:4)),2))</f>
        <v/>
      </c>
      <c r="L34" s="452"/>
      <c r="M34" s="452" t="str">
        <f t="array" ref="M34">IF(ISERROR(INDEX($S$1:$T$9,SMALL(IF($S$1:$S$9=$W$10,ROW($S$1:$S$9)),ROW(4:4)),2)),"",INDEX($S$1:$T$9,SMALL(IF($S$1:$S$9=$W$10,ROW($S$1:$S$9)),ROW(4:4)),2))</f>
        <v/>
      </c>
      <c r="N34" s="452"/>
      <c r="O34" s="452" t="str">
        <f t="array" ref="O34">IF(ISERROR(INDEX($AA$1:$AB$31,SMALL(IF($AA$1:$AA$31=$AE$10,ROW($AA$1:$AA$31)),ROW(4:4)),2)),"",INDEX($AA$1:$AB$31,SMALL(IF($AA$1:$AA$31=$AE$10,ROW($AA$1:$AA$31)),ROW(4:4)),2))</f>
        <v>Parangjoho</v>
      </c>
      <c r="P34" s="452"/>
    </row>
    <row r="35" spans="1:16">
      <c r="A35" s="459" t="str">
        <f t="array" ref="A35">IF(ISERROR(INDEX($S$1:$T$9,SMALL(IF($S$1:$S$9=$W$1,ROW($S$1:$S$9)),ROW(5:5)),2)),"",INDEX($S$1:$T$9,SMALL(IF($S$1:$S$9=$W$1,ROW($S$1:$S$9)),ROW(5:5)),2))</f>
        <v/>
      </c>
      <c r="B35" s="459"/>
      <c r="C35" s="459" t="str">
        <f t="array" ref="C35">IF(ISERROR(INDEX($AA$1:$AB$31,SMALL(IF($AA$1:$AA$31=$AE$1,ROW($AA$1:$AA$31)),ROW(5:5)),2)),"",INDEX($AA$1:$AB$31,SMALL(IF($AA$1:$AA$31=$AE$1,ROW($AA$1:$AA$31)),ROW(5:5)),2))</f>
        <v>Sanggeh</v>
      </c>
      <c r="D35" s="459"/>
      <c r="E35" s="452" t="str">
        <f t="array" ref="E35">IF(ISERROR(INDEX($S$1:$T$9,SMALL(IF($S$1:$S$9=$W$4,ROW($S$1:$S$9)),ROW(5:5)),2)),"",INDEX($S$1:$T$9,SMALL(IF($S$1:$S$9=$W$4,ROW($S$1:$S$9)),ROW(5:5)),2))</f>
        <v/>
      </c>
      <c r="F35" s="452"/>
      <c r="G35" s="452" t="str">
        <f t="array" ref="G35">IF(ISERROR(INDEX($AA$1:$AB$31,SMALL(IF($AA$1:$AA$31=$AE$4,ROW($AA$1:$AA$31)),ROW(5:5)),2)),"",INDEX($AA$1:$AB$31,SMALL(IF($AA$1:$AA$31=$AE$4,ROW($AA$1:$AA$31)),ROW(5:5)),2))</f>
        <v>Lalung</v>
      </c>
      <c r="H35" s="452"/>
      <c r="I35" s="452" t="str">
        <f t="array" ref="I35">IF(ISERROR(INDEX($S$1:$T$9,SMALL(IF($S$1:$S$9=$W$7,ROW($S$1:$S$9)),ROW(5:5)),2)),"",INDEX($S$1:$T$9,SMALL(IF($S$1:$S$9=$W$7,ROW($S$1:$S$9)),ROW(5:5)),2))</f>
        <v/>
      </c>
      <c r="J35" s="452"/>
      <c r="K35" s="452" t="str">
        <f t="array" ref="K35">IF(ISERROR(INDEX($AA$1:$AB$31,SMALL(IF($AA$1:$AA$31=$AE$7,ROW($AA$1:$AA$31)),ROW(5:5)),2)),"",INDEX($AA$1:$AB$31,SMALL(IF($AA$1:$AA$31=$AE$7,ROW($AA$1:$AA$31)),ROW(5:5)),2))</f>
        <v/>
      </c>
      <c r="L35" s="452"/>
      <c r="M35" s="452" t="str">
        <f t="array" ref="M35">IF(ISERROR(INDEX($S$1:$T$9,SMALL(IF($S$1:$S$9=$W$10,ROW($S$1:$S$9)),ROW(5:5)),2)),"",INDEX($S$1:$T$9,SMALL(IF($S$1:$S$9=$W$10,ROW($S$1:$S$9)),ROW(5:5)),2))</f>
        <v/>
      </c>
      <c r="N35" s="452"/>
      <c r="O35" s="452" t="str">
        <f t="array" ref="O35">IF(ISERROR(INDEX($AA$1:$AB$31,SMALL(IF($AA$1:$AA$31=$AE$10,ROW($AA$1:$AA$31)),ROW(5:5)),2)),"",INDEX($AA$1:$AB$31,SMALL(IF($AA$1:$AA$31=$AE$10,ROW($AA$1:$AA$31)),ROW(5:5)),2))</f>
        <v>Cengklik</v>
      </c>
      <c r="P35" s="452"/>
    </row>
    <row r="36" spans="1:16">
      <c r="A36" s="459" t="str">
        <f t="array" ref="A36">IF(ISERROR(INDEX($S$1:$T$9,SMALL(IF($S$1:$S$9=$W$1,ROW($S$1:$S$9)),ROW(6:6)),2)),"",INDEX($S$1:$T$9,SMALL(IF($S$1:$S$9=$W$1,ROW($S$1:$S$9)),ROW(6:6)),2))</f>
        <v/>
      </c>
      <c r="B36" s="459"/>
      <c r="C36" s="459" t="str">
        <f t="array" ref="C36">IF(ISERROR(INDEX($AA$1:$AB$31,SMALL(IF($AA$1:$AA$31=$AE$1,ROW($AA$1:$AA$31)),ROW(6:6)),2)),"",INDEX($AA$1:$AB$31,SMALL(IF($AA$1:$AA$31=$AE$1,ROW($AA$1:$AA$31)),ROW(6:6)),2))</f>
        <v>Plumbon</v>
      </c>
      <c r="D36" s="459"/>
      <c r="E36" s="452" t="str">
        <f t="array" ref="E36">IF(ISERROR(INDEX($S$1:$T$9,SMALL(IF($S$1:$S$9=$W$4,ROW($S$1:$S$9)),ROW(6:6)),2)),"",INDEX($S$1:$T$9,SMALL(IF($S$1:$S$9=$W$4,ROW($S$1:$S$9)),ROW(6:6)),2))</f>
        <v/>
      </c>
      <c r="F36" s="452"/>
      <c r="G36" s="452" t="str">
        <f t="array" ref="G36">IF(ISERROR(INDEX($AA$1:$AB$31,SMALL(IF($AA$1:$AA$31=$AE$4,ROW($AA$1:$AA$31)),ROW(6:6)),2)),"",INDEX($AA$1:$AB$31,SMALL(IF($AA$1:$AA$31=$AE$4,ROW($AA$1:$AA$31)),ROW(6:6)),2))</f>
        <v>Delingan</v>
      </c>
      <c r="H36" s="452"/>
      <c r="I36" s="452" t="str">
        <f t="array" ref="I36">IF(ISERROR(INDEX($S$1:$T$9,SMALL(IF($S$1:$S$9=$W$7,ROW($S$1:$S$9)),ROW(6:6)),2)),"",INDEX($S$1:$T$9,SMALL(IF($S$1:$S$9=$W$7,ROW($S$1:$S$9)),ROW(6:6)),2))</f>
        <v/>
      </c>
      <c r="J36" s="452"/>
      <c r="K36" s="452" t="str">
        <f t="array" ref="K36">IF(ISERROR(INDEX($AA$1:$AB$31,SMALL(IF($AA$1:$AA$31=$AE$7,ROW($AA$1:$AA$31)),ROW(6:6)),2)),"",INDEX($AA$1:$AB$31,SMALL(IF($AA$1:$AA$31=$AE$7,ROW($AA$1:$AA$31)),ROW(6:6)),2))</f>
        <v/>
      </c>
      <c r="L36" s="452"/>
      <c r="M36" s="452" t="str">
        <f t="array" ref="M36">IF(ISERROR(INDEX($S$1:$T$9,SMALL(IF($S$1:$S$9=$W$10,ROW($S$1:$S$9)),ROW(6:6)),2)),"",INDEX($S$1:$T$9,SMALL(IF($S$1:$S$9=$W$10,ROW($S$1:$S$9)),ROW(6:6)),2))</f>
        <v/>
      </c>
      <c r="N36" s="452"/>
      <c r="O36" s="452" t="str">
        <f t="array" ref="O36">IF(ISERROR(INDEX($AA$1:$AB$31,SMALL(IF($AA$1:$AA$31=$AE$10,ROW($AA$1:$AA$31)),ROW(6:6)),2)),"",INDEX($AA$1:$AB$31,SMALL(IF($AA$1:$AA$31=$AE$10,ROW($AA$1:$AA$31)),ROW(6:6)),2))</f>
        <v>Jombor</v>
      </c>
      <c r="P36" s="452"/>
    </row>
    <row r="37" spans="1:16">
      <c r="A37" s="459" t="str">
        <f t="array" ref="A37">IF(ISERROR(INDEX($S$1:$T$9,SMALL(IF($S$1:$S$9=$W$1,ROW($S$1:$S$9)),ROW(7:7)),2)),"",INDEX($S$1:$T$9,SMALL(IF($S$1:$S$9=$W$1,ROW($S$1:$S$9)),ROW(7:7)),2))</f>
        <v/>
      </c>
      <c r="B37" s="459"/>
      <c r="C37" s="459" t="str">
        <f t="array" ref="C37">IF(ISERROR(INDEX($AA$1:$AB$31,SMALL(IF($AA$1:$AA$31=$AE$1,ROW($AA$1:$AA$31)),ROW(7:7)),2)),"",INDEX($AA$1:$AB$31,SMALL(IF($AA$1:$AA$31=$AE$1,ROW($AA$1:$AA$31)),ROW(7:7)),2))</f>
        <v>Kedunguling</v>
      </c>
      <c r="D37" s="459"/>
      <c r="E37" s="452" t="str">
        <f t="array" ref="E37">IF(ISERROR(INDEX($S$1:$T$9,SMALL(IF($S$1:$S$9=$W$4,ROW($S$1:$S$9)),ROW(7:7)),2)),"",INDEX($S$1:$T$9,SMALL(IF($S$1:$S$9=$W$4,ROW($S$1:$S$9)),ROW(7:7)),2))</f>
        <v/>
      </c>
      <c r="F37" s="452"/>
      <c r="G37" s="452" t="str">
        <f t="array" ref="G37">IF(ISERROR(INDEX($AA$1:$AB$31,SMALL(IF($AA$1:$AA$31=$AE$4,ROW($AA$1:$AA$31)),ROW(7:7)),2)),"",INDEX($AA$1:$AB$31,SMALL(IF($AA$1:$AA$31=$AE$4,ROW($AA$1:$AA$31)),ROW(7:7)),2))</f>
        <v/>
      </c>
      <c r="H37" s="452"/>
      <c r="I37" s="452" t="str">
        <f t="array" ref="I37">IF(ISERROR(INDEX($S$1:$T$9,SMALL(IF($S$1:$S$9=$W$7,ROW($S$1:$S$9)),ROW(7:7)),2)),"",INDEX($S$1:$T$9,SMALL(IF($S$1:$S$9=$W$7,ROW($S$1:$S$9)),ROW(7:7)),2))</f>
        <v/>
      </c>
      <c r="J37" s="452"/>
      <c r="K37" s="452" t="str">
        <f t="array" ref="K37">IF(ISERROR(INDEX($AA$1:$AB$31,SMALL(IF($AA$1:$AA$31=$AE$7,ROW($AA$1:$AA$31)),ROW(7:7)),2)),"",INDEX($AA$1:$AB$31,SMALL(IF($AA$1:$AA$31=$AE$7,ROW($AA$1:$AA$31)),ROW(7:7)),2))</f>
        <v/>
      </c>
      <c r="L37" s="452"/>
      <c r="M37" s="452" t="str">
        <f t="array" ref="M37">IF(ISERROR(INDEX($S$1:$T$9,SMALL(IF($S$1:$S$9=$W$10,ROW($S$1:$S$9)),ROW(7:7)),2)),"",INDEX($S$1:$T$9,SMALL(IF($S$1:$S$9=$W$10,ROW($S$1:$S$9)),ROW(7:7)),2))</f>
        <v/>
      </c>
      <c r="N37" s="452"/>
      <c r="O37" s="452" t="str">
        <f t="array" ref="O37">IF(ISERROR(INDEX($AA$1:$AB$31,SMALL(IF($AA$1:$AA$31=$AE$10,ROW($AA$1:$AA$31)),ROW(7:7)),2)),"",INDEX($AA$1:$AB$31,SMALL(IF($AA$1:$AA$31=$AE$10,ROW($AA$1:$AA$31)),ROW(7:7)),2))</f>
        <v>Mulur</v>
      </c>
      <c r="P37" s="452"/>
    </row>
    <row r="38" spans="1:16">
      <c r="A38" s="459" t="str">
        <f t="array" ref="A38">IF(ISERROR(INDEX($S$1:$T$9,SMALL(IF($S$1:$S$9=$W$1,ROW($S$1:$S$9)),ROW(8:8)),2)),"",INDEX($S$1:$T$9,SMALL(IF($S$1:$S$9=$W$1,ROW($S$1:$S$9)),ROW(8:8)),2))</f>
        <v/>
      </c>
      <c r="B38" s="459"/>
      <c r="C38" s="459" t="str">
        <f t="array" ref="C38">IF(ISERROR(INDEX($AA$1:$AB$31,SMALL(IF($AA$1:$AA$31=$AE$1,ROW($AA$1:$AA$31)),ROW(8:8)),2)),"",INDEX($AA$1:$AB$31,SMALL(IF($AA$1:$AA$31=$AE$1,ROW($AA$1:$AA$31)),ROW(8:8)),2))</f>
        <v>Nawangan</v>
      </c>
      <c r="D38" s="459"/>
      <c r="E38" s="452" t="str">
        <f t="array" ref="E38">IF(ISERROR(INDEX($S$1:$T$9,SMALL(IF($S$1:$S$9=$W$4,ROW($S$1:$S$9)),ROW(8:8)),2)),"",INDEX($S$1:$T$9,SMALL(IF($S$1:$S$9=$W$4,ROW($S$1:$S$9)),ROW(8:8)),2))</f>
        <v/>
      </c>
      <c r="F38" s="452"/>
      <c r="G38" s="452" t="str">
        <f t="array" ref="G38">IF(ISERROR(INDEX($AA$1:$AB$31,SMALL(IF($AA$1:$AA$31=$AE$4,ROW($AA$1:$AA$31)),ROW(8:8)),2)),"",INDEX($AA$1:$AB$31,SMALL(IF($AA$1:$AA$31=$AE$4,ROW($AA$1:$AA$31)),ROW(8:8)),2))</f>
        <v/>
      </c>
      <c r="H38" s="452"/>
      <c r="I38" s="452" t="str">
        <f t="array" ref="I38">IF(ISERROR(INDEX($S$1:$T$9,SMALL(IF($S$1:$S$9=$W$7,ROW($S$1:$S$9)),ROW(8:8)),2)),"",INDEX($S$1:$T$9,SMALL(IF($S$1:$S$9=$W$7,ROW($S$1:$S$9)),ROW(8:8)),2))</f>
        <v/>
      </c>
      <c r="J38" s="452"/>
      <c r="K38" s="452" t="str">
        <f t="array" ref="K38">IF(ISERROR(INDEX($AA$1:$AB$31,SMALL(IF($AA$1:$AA$31=$AE$7,ROW($AA$1:$AA$31)),ROW(8:8)),2)),"",INDEX($AA$1:$AB$31,SMALL(IF($AA$1:$AA$31=$AE$7,ROW($AA$1:$AA$31)),ROW(8:8)),2))</f>
        <v/>
      </c>
      <c r="L38" s="452"/>
      <c r="M38" s="452" t="str">
        <f t="array" ref="M38">IF(ISERROR(INDEX($S$1:$T$9,SMALL(IF($S$1:$S$9=$W$10,ROW($S$1:$S$9)),ROW(8:8)),2)),"",INDEX($S$1:$T$9,SMALL(IF($S$1:$S$9=$W$10,ROW($S$1:$S$9)),ROW(8:8)),2))</f>
        <v/>
      </c>
      <c r="N38" s="452"/>
      <c r="O38" s="452" t="str">
        <f t="array" ref="O38">IF(ISERROR(INDEX($AA$1:$AB$31,SMALL(IF($AA$1:$AA$31=$AE$10,ROW($AA$1:$AA$31)),ROW(8:8)),2)),"",INDEX($AA$1:$AB$31,SMALL(IF($AA$1:$AA$31=$AE$10,ROW($AA$1:$AA$31)),ROW(8:8)),2))</f>
        <v/>
      </c>
      <c r="P38" s="452"/>
    </row>
    <row r="39" spans="1:16">
      <c r="A39" s="459" t="str">
        <f t="array" ref="A39">IF(ISERROR(INDEX($S$1:$T$9,SMALL(IF($S$1:$S$9=$W$1,ROW($S$1:$S$9)),ROW(9:9)),2)),"",INDEX($S$1:$T$9,SMALL(IF($S$1:$S$9=$W$1,ROW($S$1:$S$9)),ROW(9:9)),2))</f>
        <v/>
      </c>
      <c r="B39" s="459"/>
      <c r="C39" s="459" t="str">
        <f t="array" ref="C39">IF(ISERROR(INDEX($AA$1:$AB$31,SMALL(IF($AA$1:$AA$31=$AE$1,ROW($AA$1:$AA$31)),ROW(9:9)),2)),"",INDEX($AA$1:$AB$31,SMALL(IF($AA$1:$AA$31=$AE$1,ROW($AA$1:$AA$31)),ROW(9:9)),2))</f>
        <v>Ngancar</v>
      </c>
      <c r="D39" s="459"/>
      <c r="E39" s="452" t="str">
        <f t="array" ref="E39">IF(ISERROR(INDEX($S$1:$T$9,SMALL(IF($S$1:$S$9=$W$4,ROW($S$1:$S$9)),ROW(9:9)),2)),"",INDEX($S$1:$T$9,SMALL(IF($S$1:$S$9=$W$4,ROW($S$1:$S$9)),ROW(9:9)),2))</f>
        <v/>
      </c>
      <c r="F39" s="452"/>
      <c r="G39" s="452" t="str">
        <f t="array" ref="G39">IF(ISERROR(INDEX($AA$1:$AB$31,SMALL(IF($AA$1:$AA$31=$AE$4,ROW($AA$1:$AA$31)),ROW(9:9)),2)),"",INDEX($AA$1:$AB$31,SMALL(IF($AA$1:$AA$31=$AE$4,ROW($AA$1:$AA$31)),ROW(9:9)),2))</f>
        <v/>
      </c>
      <c r="H39" s="452"/>
      <c r="I39" s="452" t="str">
        <f t="array" ref="I39">IF(ISERROR(INDEX($S$1:$T$9,SMALL(IF($S$1:$S$9=$W$7,ROW($S$1:$S$9)),ROW(9:9)),2)),"",INDEX($S$1:$T$9,SMALL(IF($S$1:$S$9=$W$7,ROW($S$1:$S$9)),ROW(9:9)),2))</f>
        <v/>
      </c>
      <c r="J39" s="452"/>
      <c r="K39" s="452" t="str">
        <f t="array" ref="K39">IF(ISERROR(INDEX($AA$1:$AB$31,SMALL(IF($AA$1:$AA$31=$AE$7,ROW($AA$1:$AA$31)),ROW(9:9)),2)),"",INDEX($AA$1:$AB$31,SMALL(IF($AA$1:$AA$31=$AE$7,ROW($AA$1:$AA$31)),ROW(9:9)),2))</f>
        <v/>
      </c>
      <c r="L39" s="452"/>
      <c r="M39" s="452" t="str">
        <f t="array" ref="M39">IF(ISERROR(INDEX($S$1:$T$9,SMALL(IF($S$1:$S$9=$W$10,ROW($S$1:$S$9)),ROW(9:9)),2)),"",INDEX($S$1:$T$9,SMALL(IF($S$1:$S$9=$W$10,ROW($S$1:$S$9)),ROW(9:9)),2))</f>
        <v/>
      </c>
      <c r="N39" s="452"/>
      <c r="O39" s="452" t="str">
        <f t="array" ref="O39">IF(ISERROR(INDEX($AA$1:$AB$31,SMALL(IF($AA$1:$AA$31=$AE$10,ROW($AA$1:$AA$31)),ROW(9:9)),2)),"",INDEX($AA$1:$AB$31,SMALL(IF($AA$1:$AA$31=$AE$10,ROW($AA$1:$AA$31)),ROW(9:9)),2))</f>
        <v/>
      </c>
      <c r="P39" s="452"/>
    </row>
    <row r="40" spans="1:16">
      <c r="A40" s="459" t="str">
        <f t="array" ref="A40">IF(ISERROR(INDEX($S$1:$T$9,SMALL(IF($S$1:$S$9=$W$1,ROW($S$1:$S$9)),ROW(10:10)),2)),"",INDEX($S$1:$T$9,SMALL(IF($S$1:$S$9=$W$1,ROW($S$1:$S$9)),ROW(10:10)),2))</f>
        <v/>
      </c>
      <c r="B40" s="459"/>
      <c r="C40" s="459" t="str">
        <f t="array" ref="C40">IF(ISERROR(INDEX($AA$1:$AB$31,SMALL(IF($AA$1:$AA$31=$AE$1,ROW($AA$1:$AA$31)),ROW(10:10)),2)),"",INDEX($AA$1:$AB$31,SMALL(IF($AA$1:$AA$31=$AE$1,ROW($AA$1:$AA$31)),ROW(10:10)),2))</f>
        <v>Gebyar</v>
      </c>
      <c r="D40" s="459"/>
      <c r="E40" s="452" t="str">
        <f t="array" ref="E40">IF(ISERROR(INDEX($S$1:$T$9,SMALL(IF($S$1:$S$9=$W$4,ROW($S$1:$S$9)),ROW(10:10)),2)),"",INDEX($S$1:$T$9,SMALL(IF($S$1:$S$9=$W$4,ROW($S$1:$S$9)),ROW(10:10)),2))</f>
        <v/>
      </c>
      <c r="F40" s="452"/>
      <c r="G40" s="452" t="str">
        <f t="array" ref="G40">IF(ISERROR(INDEX($AA$1:$AB$31,SMALL(IF($AA$1:$AA$31=$AE$4,ROW($AA$1:$AA$31)),ROW(10:10)),2)),"",INDEX($AA$1:$AB$31,SMALL(IF($AA$1:$AA$31=$AE$4,ROW($AA$1:$AA$31)),ROW(10:10)),2))</f>
        <v/>
      </c>
      <c r="H40" s="452"/>
      <c r="I40" s="452" t="str">
        <f t="array" ref="I40">IF(ISERROR(INDEX($S$1:$T$9,SMALL(IF($S$1:$S$9=$W$7,ROW($S$1:$S$9)),ROW(10:10)),2)),"",INDEX($S$1:$T$9,SMALL(IF($S$1:$S$9=$W$7,ROW($S$1:$S$9)),ROW(10:10)),2))</f>
        <v/>
      </c>
      <c r="J40" s="452"/>
      <c r="K40" s="452" t="str">
        <f t="array" ref="K40">IF(ISERROR(INDEX($AA$1:$AB$31,SMALL(IF($AA$1:$AA$31=$AE$7,ROW($AA$1:$AA$31)),ROW(10:10)),2)),"",INDEX($AA$1:$AB$31,SMALL(IF($AA$1:$AA$31=$AE$7,ROW($AA$1:$AA$31)),ROW(10:10)),2))</f>
        <v/>
      </c>
      <c r="L40" s="452"/>
      <c r="M40" s="452" t="str">
        <f t="array" ref="M40">IF(ISERROR(INDEX($S$1:$T$9,SMALL(IF($S$1:$S$9=$W$10,ROW($S$1:$S$9)),ROW(10:10)),2)),"",INDEX($S$1:$T$9,SMALL(IF($S$1:$S$9=$W$10,ROW($S$1:$S$9)),ROW(10:10)),2))</f>
        <v/>
      </c>
      <c r="N40" s="452"/>
      <c r="O40" s="452" t="str">
        <f t="array" ref="O40">IF(ISERROR(INDEX($AA$1:$AB$31,SMALL(IF($AA$1:$AA$31=$AE$10,ROW($AA$1:$AA$31)),ROW(10:10)),2)),"",INDEX($AA$1:$AB$31,SMALL(IF($AA$1:$AA$31=$AE$10,ROW($AA$1:$AA$31)),ROW(10:10)),2))</f>
        <v/>
      </c>
      <c r="P40" s="452"/>
    </row>
    <row r="41" spans="1:16">
      <c r="A41" s="459" t="str">
        <f t="array" ref="A41">IF(ISERROR(INDEX($S$1:$T$9,SMALL(IF($S$1:$S$9=$W$1,ROW($S$1:$S$9)),ROW(11:11)),2)),"",INDEX($S$1:$T$9,SMALL(IF($S$1:$S$9=$W$1,ROW($S$1:$S$9)),ROW(11:11)),2))</f>
        <v/>
      </c>
      <c r="B41" s="459"/>
      <c r="C41" s="459" t="str">
        <f t="array" ref="C41">IF(ISERROR(INDEX($AA$1:$AB$31,SMALL(IF($AA$1:$AA$31=$AE$1,ROW($AA$1:$AA$31)),ROW(11:11)),2)),"",INDEX($AA$1:$AB$31,SMALL(IF($AA$1:$AA$31=$AE$1,ROW($AA$1:$AA$31)),ROW(11:11)),2))</f>
        <v>Kembangan</v>
      </c>
      <c r="D41" s="459"/>
      <c r="E41" s="452" t="str">
        <f t="array" ref="E41">IF(ISERROR(INDEX($S$1:$T$9,SMALL(IF($S$1:$S$9=$W$4,ROW($S$1:$S$9)),ROW(11:11)),2)),"",INDEX($S$1:$T$9,SMALL(IF($S$1:$S$9=$W$4,ROW($S$1:$S$9)),ROW(11:11)),2))</f>
        <v/>
      </c>
      <c r="F41" s="452"/>
      <c r="G41" s="452" t="str">
        <f t="array" ref="G41">IF(ISERROR(INDEX($AA$1:$AB$31,SMALL(IF($AA$1:$AA$31=$AE$4,ROW($AA$1:$AA$31)),ROW(11:11)),2)),"",INDEX($AA$1:$AB$31,SMALL(IF($AA$1:$AA$31=$AE$4,ROW($AA$1:$AA$31)),ROW(11:11)),2))</f>
        <v/>
      </c>
      <c r="H41" s="452"/>
      <c r="I41" s="452" t="str">
        <f t="array" ref="I41">IF(ISERROR(INDEX($S$1:$T$9,SMALL(IF($S$1:$S$9=$W$7,ROW($S$1:$S$9)),ROW(11:11)),2)),"",INDEX($S$1:$T$9,SMALL(IF($S$1:$S$9=$W$7,ROW($S$1:$S$9)),ROW(11:11)),2))</f>
        <v/>
      </c>
      <c r="J41" s="452"/>
      <c r="K41" s="452" t="str">
        <f t="array" ref="K41">IF(ISERROR(INDEX($AA$1:$AB$31,SMALL(IF($AA$1:$AA$31=$AE$7,ROW($AA$1:$AA$31)),ROW(11:11)),2)),"",INDEX($AA$1:$AB$31,SMALL(IF($AA$1:$AA$31=$AE$7,ROW($AA$1:$AA$31)),ROW(11:11)),2))</f>
        <v/>
      </c>
      <c r="L41" s="452"/>
      <c r="M41" s="452" t="str">
        <f t="array" ref="M41">IF(ISERROR(INDEX($S$1:$T$9,SMALL(IF($S$1:$S$9=$W$10,ROW($S$1:$S$9)),ROW(11:11)),2)),"",INDEX($S$1:$T$9,SMALL(IF($S$1:$S$9=$W$10,ROW($S$1:$S$9)),ROW(11:11)),2))</f>
        <v/>
      </c>
      <c r="N41" s="452"/>
      <c r="O41" s="452" t="str">
        <f t="array" ref="O41">IF(ISERROR(INDEX($AA$1:$AB$31,SMALL(IF($AA$1:$AA$31=$AE$10,ROW($AA$1:$AA$31)),ROW(11:11)),2)),"",INDEX($AA$1:$AB$31,SMALL(IF($AA$1:$AA$31=$AE$10,ROW($AA$1:$AA$31)),ROW(11:11)),2))</f>
        <v/>
      </c>
      <c r="P41" s="452"/>
    </row>
    <row r="42" spans="1:16">
      <c r="A42" s="452"/>
      <c r="B42" s="452"/>
      <c r="C42" s="459" t="str">
        <f t="array" ref="C42">IF(ISERROR(INDEX($AA$1:$AB$31,SMALL(IF($AA$1:$AA$31=$AE$1,ROW($AA$1:$AA$31)),ROW(12:12)),2)),"",INDEX($AA$1:$AB$31,SMALL(IF($AA$1:$AA$31=$AE$1,ROW($AA$1:$AA$31)),ROW(12:12)),2))</f>
        <v>Botok</v>
      </c>
      <c r="D42" s="452"/>
      <c r="E42" s="452"/>
      <c r="F42" s="452"/>
      <c r="G42" s="452" t="str">
        <f t="array" ref="G42">IF(ISERROR(INDEX($AA$1:$AB$31,SMALL(IF($AA$1:$AA$31=$AE$4,ROW($AA$1:$AA$31)),ROW(12:12)),2)),"",INDEX($AA$1:$AB$31,SMALL(IF($AA$1:$AA$31=$AE$4,ROW($AA$1:$AA$31)),ROW(12:12)),2))</f>
        <v/>
      </c>
      <c r="H42" s="452"/>
      <c r="I42" s="452" t="str">
        <f t="array" ref="I42">IF(ISERROR(INDEX($S$1:$T$9,SMALL(IF($S$1:$S$9=$W$7,ROW($S$1:$S$9)),ROW(12:12)),2)),"",INDEX($S$1:$T$9,SMALL(IF($S$1:$S$9=$W$7,ROW($S$1:$S$9)),ROW(12:12)),2))</f>
        <v/>
      </c>
      <c r="J42" s="452"/>
      <c r="K42" s="452" t="str">
        <f t="array" ref="K42">IF(ISERROR(INDEX($AA$1:$AB$31,SMALL(IF($AA$1:$AA$31=$AE$7,ROW($AA$1:$AA$31)),ROW(12:12)),2)),"",INDEX($AA$1:$AB$31,SMALL(IF($AA$1:$AA$31=$AE$7,ROW($AA$1:$AA$31)),ROW(12:12)),2))</f>
        <v/>
      </c>
      <c r="L42" s="452"/>
      <c r="M42" s="452" t="str">
        <f t="array" ref="M42">IF(ISERROR(INDEX($S$1:$T$9,SMALL(IF($S$1:$S$9=$W$10,ROW($S$1:$S$9)),ROW(12:12)),2)),"",INDEX($S$1:$T$9,SMALL(IF($S$1:$S$9=$W$10,ROW($S$1:$S$9)),ROW(12:12)),2))</f>
        <v/>
      </c>
      <c r="N42" s="452"/>
      <c r="O42" s="452" t="str">
        <f t="array" ref="O42">IF(ISERROR(INDEX($AA$1:$AB$31,SMALL(IF($AA$1:$AA$31=$AE$10,ROW($AA$1:$AA$31)),ROW(12:12)),2)),"",INDEX($AA$1:$AB$31,SMALL(IF($AA$1:$AA$31=$AE$10,ROW($AA$1:$AA$31)),ROW(12:12)),2))</f>
        <v/>
      </c>
      <c r="P42" s="452"/>
    </row>
    <row r="43" spans="1:16">
      <c r="C43" s="459" t="str">
        <f t="array" ref="C43">IF(ISERROR(INDEX($AA$1:$AB$31,SMALL(IF($AA$1:$AA$31=$AE$1,ROW($AA$1:$AA$31)),ROW(13:13)),2)),"",INDEX($AA$1:$AB$31,SMALL(IF($AA$1:$AA$31=$AE$1,ROW($AA$1:$AA$31)),ROW(13:13)),2))</f>
        <v>Ketro</v>
      </c>
      <c r="G43" s="452" t="str">
        <f t="array" ref="G43">IF(ISERROR(INDEX($AA$1:$AB$31,SMALL(IF($AA$1:$AA$31=$AE$4,ROW($AA$1:$AA$31)),ROW(13:13)),2)),"",INDEX($AA$1:$AB$31,SMALL(IF($AA$1:$AA$31=$AE$4,ROW($AA$1:$AA$31)),ROW(13:13)),2))</f>
        <v/>
      </c>
      <c r="I43" s="452" t="str">
        <f t="array" ref="I43">IF(ISERROR(INDEX($S$1:$T$9,SMALL(IF($S$1:$S$9=$W$7,ROW($S$1:$S$9)),ROW(13:13)),2)),"",INDEX($S$1:$T$9,SMALL(IF($S$1:$S$9=$W$7,ROW($S$1:$S$9)),ROW(13:13)),2))</f>
        <v/>
      </c>
      <c r="K43" s="452" t="str">
        <f t="array" ref="K43">IF(ISERROR(INDEX($AA$1:$AB$31,SMALL(IF($AA$1:$AA$31=$AE$7,ROW($AA$1:$AA$31)),ROW(13:13)),2)),"",INDEX($AA$1:$AB$31,SMALL(IF($AA$1:$AA$31=$AE$7,ROW($AA$1:$AA$31)),ROW(13:13)),2))</f>
        <v/>
      </c>
      <c r="M43" s="452" t="str">
        <f t="array" ref="M43">IF(ISERROR(INDEX($S$1:$T$9,SMALL(IF($S$1:$S$9=$W$10,ROW($S$1:$S$9)),ROW(13:13)),2)),"",INDEX($S$1:$T$9,SMALL(IF($S$1:$S$9=$W$10,ROW($S$1:$S$9)),ROW(13:13)),2))</f>
        <v/>
      </c>
      <c r="O43" s="452" t="str">
        <f t="array" ref="O43">IF(ISERROR(INDEX($AA$1:$AB$31,SMALL(IF($AA$1:$AA$31=$AE$10,ROW($AA$1:$AA$31)),ROW(13:13)),2)),"",INDEX($AA$1:$AB$31,SMALL(IF($AA$1:$AA$31=$AE$10,ROW($AA$1:$AA$31)),ROW(13:13)),2))</f>
        <v/>
      </c>
    </row>
    <row r="44" spans="1:16">
      <c r="C44" s="459" t="str">
        <f t="array" ref="C44">IF(ISERROR(INDEX($AA$1:$AB$31,SMALL(IF($AA$1:$AA$31=$AE$1,ROW($AA$1:$AA$31)),ROW(14:14)),2)),"",INDEX($AA$1:$AB$31,SMALL(IF($AA$1:$AA$31=$AE$1,ROW($AA$1:$AA$31)),ROW(14:14)),2))</f>
        <v>Blimbing</v>
      </c>
      <c r="G44" s="452" t="str">
        <f t="array" ref="G44">IF(ISERROR(INDEX($AA$1:$AB$31,SMALL(IF($AA$1:$AA$31=$AE$4,ROW($AA$1:$AA$31)),ROW(14:14)),2)),"",INDEX($AA$1:$AB$31,SMALL(IF($AA$1:$AA$31=$AE$4,ROW($AA$1:$AA$31)),ROW(14:14)),2))</f>
        <v/>
      </c>
      <c r="I44" s="452" t="str">
        <f t="array" ref="I44">IF(ISERROR(INDEX($S$1:$T$9,SMALL(IF($S$1:$S$9=$W$7,ROW($S$1:$S$9)),ROW(14:14)),2)),"",INDEX($S$1:$T$9,SMALL(IF($S$1:$S$9=$W$7,ROW($S$1:$S$9)),ROW(14:14)),2))</f>
        <v/>
      </c>
      <c r="K44" s="452" t="str">
        <f t="array" ref="K44">IF(ISERROR(INDEX($AA$1:$AB$31,SMALL(IF($AA$1:$AA$31=$AE$7,ROW($AA$1:$AA$31)),ROW(14:14)),2)),"",INDEX($AA$1:$AB$31,SMALL(IF($AA$1:$AA$31=$AE$7,ROW($AA$1:$AA$31)),ROW(14:14)),2))</f>
        <v/>
      </c>
      <c r="M44" s="452" t="str">
        <f t="array" ref="M44">IF(ISERROR(INDEX($S$1:$T$9,SMALL(IF($S$1:$S$9=$W$10,ROW($S$1:$S$9)),ROW(14:14)),2)),"",INDEX($S$1:$T$9,SMALL(IF($S$1:$S$9=$W$10,ROW($S$1:$S$9)),ROW(14:14)),2))</f>
        <v/>
      </c>
      <c r="O44" s="452" t="str">
        <f t="array" ref="O44">IF(ISERROR(INDEX($AA$1:$AB$31,SMALL(IF($AA$1:$AA$31=$AE$10,ROW($AA$1:$AA$31)),ROW(14:14)),2)),"",INDEX($AA$1:$AB$31,SMALL(IF($AA$1:$AA$31=$AE$10,ROW($AA$1:$AA$31)),ROW(14:14)),2))</f>
        <v/>
      </c>
    </row>
    <row r="45" spans="1:16">
      <c r="C45" s="459" t="str">
        <f t="array" ref="C45">IF(ISERROR(INDEX($AA$1:$AB$31,SMALL(IF($AA$1:$AA$31=$AE$1,ROW($AA$1:$AA$31)),ROW(15:15)),2)),"",INDEX($AA$1:$AB$31,SMALL(IF($AA$1:$AA$31=$AE$1,ROW($AA$1:$AA$31)),ROW(15:15)),2))</f>
        <v>Brambang</v>
      </c>
      <c r="G45" s="452" t="str">
        <f t="array" ref="G45">IF(ISERROR(INDEX($AA$1:$AB$31,SMALL(IF($AA$1:$AA$31=$AE$4,ROW($AA$1:$AA$31)),ROW(15:15)),2)),"",INDEX($AA$1:$AB$31,SMALL(IF($AA$1:$AA$31=$AE$4,ROW($AA$1:$AA$31)),ROW(15:15)),2))</f>
        <v/>
      </c>
      <c r="I45" s="452" t="str">
        <f t="array" ref="I45">IF(ISERROR(INDEX($S$1:$T$9,SMALL(IF($S$1:$S$9=$W$7,ROW($S$1:$S$9)),ROW(15:15)),2)),"",INDEX($S$1:$T$9,SMALL(IF($S$1:$S$9=$W$7,ROW($S$1:$S$9)),ROW(15:15)),2))</f>
        <v/>
      </c>
      <c r="K45" s="452" t="str">
        <f t="array" ref="K45">IF(ISERROR(INDEX($AA$1:$AB$31,SMALL(IF($AA$1:$AA$31=$AE$7,ROW($AA$1:$AA$31)),ROW(15:15)),2)),"",INDEX($AA$1:$AB$31,SMALL(IF($AA$1:$AA$31=$AE$7,ROW($AA$1:$AA$31)),ROW(15:15)),2))</f>
        <v/>
      </c>
      <c r="M45" s="452" t="str">
        <f t="array" ref="M45">IF(ISERROR(INDEX($S$1:$T$9,SMALL(IF($S$1:$S$9=$W$10,ROW($S$1:$S$9)),ROW(15:15)),2)),"",INDEX($S$1:$T$9,SMALL(IF($S$1:$S$9=$W$10,ROW($S$1:$S$9)),ROW(15:15)),2))</f>
        <v/>
      </c>
      <c r="O45" s="452" t="str">
        <f t="array" ref="O45">IF(ISERROR(INDEX($AA$1:$AB$31,SMALL(IF($AA$1:$AA$31=$AE$10,ROW($AA$1:$AA$31)),ROW(15:15)),2)),"",INDEX($AA$1:$AB$31,SMALL(IF($AA$1:$AA$31=$AE$10,ROW($AA$1:$AA$31)),ROW(15:15)),2))</f>
        <v/>
      </c>
    </row>
    <row r="46" spans="1:16">
      <c r="C46" s="459" t="str">
        <f t="array" ref="C46">IF(ISERROR(INDEX($AA$1:$AB$31,SMALL(IF($AA$1:$AA$31=$AE$1,ROW($AA$1:$AA$31)),ROW(16:16)),2)),"",INDEX($AA$1:$AB$31,SMALL(IF($AA$1:$AA$31=$AE$1,ROW($AA$1:$AA$31)),ROW(16:16)),2))</f>
        <v>Klego</v>
      </c>
      <c r="G46" s="452" t="str">
        <f t="array" ref="G46">IF(ISERROR(INDEX($AA$1:$AB$31,SMALL(IF($AA$1:$AA$31=$AE$4,ROW($AA$1:$AA$31)),ROW(16:16)),2)),"",INDEX($AA$1:$AB$31,SMALL(IF($AA$1:$AA$31=$AE$4,ROW($AA$1:$AA$31)),ROW(16:16)),2))</f>
        <v/>
      </c>
      <c r="I46" s="452" t="str">
        <f t="array" ref="I46">IF(ISERROR(INDEX($S$1:$T$9,SMALL(IF($S$1:$S$9=$W$7,ROW($S$1:$S$9)),ROW(16:16)),2)),"",INDEX($S$1:$T$9,SMALL(IF($S$1:$S$9=$W$7,ROW($S$1:$S$9)),ROW(16:16)),2))</f>
        <v/>
      </c>
      <c r="K46" s="452" t="str">
        <f t="array" ref="K46">IF(ISERROR(INDEX($AA$1:$AB$31,SMALL(IF($AA$1:$AA$31=$AE$7,ROW($AA$1:$AA$31)),ROW(16:16)),2)),"",INDEX($AA$1:$AB$31,SMALL(IF($AA$1:$AA$31=$AE$7,ROW($AA$1:$AA$31)),ROW(16:16)),2))</f>
        <v/>
      </c>
      <c r="O46" s="452" t="str">
        <f t="array" ref="O46">IF(ISERROR(INDEX($AA$1:$AB$31,SMALL(IF($AA$1:$AA$31=$AE$10,ROW($AA$1:$AA$31)),ROW(16:16)),2)),"",INDEX($AA$1:$AB$31,SMALL(IF($AA$1:$AA$31=$AE$10,ROW($AA$1:$AA$31)),ROW(16:16)),2))</f>
        <v/>
      </c>
    </row>
    <row r="47" spans="1:16">
      <c r="C47" s="459" t="str">
        <f t="array" ref="C47">IF(ISERROR(INDEX($AA$1:$AB$31,SMALL(IF($AA$1:$AA$31=$AE$1,ROW($AA$1:$AA$31)),ROW(17:17)),2)),"",INDEX($AA$1:$AB$31,SMALL(IF($AA$1:$AA$31=$AE$1,ROW($AA$1:$AA$31)),ROW(17:17)),2))</f>
        <v/>
      </c>
      <c r="G47" s="452" t="str">
        <f t="array" ref="G47">IF(ISERROR(INDEX($AA$1:$AB$31,SMALL(IF($AA$1:$AA$31=$AE$4,ROW($AA$1:$AA$31)),ROW(17:17)),2)),"",INDEX($AA$1:$AB$31,SMALL(IF($AA$1:$AA$31=$AE$4,ROW($AA$1:$AA$31)),ROW(17:17)),2))</f>
        <v/>
      </c>
      <c r="I47" s="452" t="str">
        <f t="array" ref="I47">IF(ISERROR(INDEX($S$1:$T$9,SMALL(IF($S$1:$S$9=$W$7,ROW($S$1:$S$9)),ROW(17:17)),2)),"",INDEX($S$1:$T$9,SMALL(IF($S$1:$S$9=$W$7,ROW($S$1:$S$9)),ROW(17:17)),2))</f>
        <v/>
      </c>
      <c r="K47" s="452" t="str">
        <f t="array" ref="K47">IF(ISERROR(INDEX($AA$1:$AB$31,SMALL(IF($AA$1:$AA$31=$AE$7,ROW($AA$1:$AA$31)),ROW(17:17)),2)),"",INDEX($AA$1:$AB$31,SMALL(IF($AA$1:$AA$31=$AE$7,ROW($AA$1:$AA$31)),ROW(17:17)),2))</f>
        <v/>
      </c>
      <c r="O47" s="452" t="str">
        <f t="array" ref="O47">IF(ISERROR(INDEX($AA$1:$AB$31,SMALL(IF($AA$1:$AA$31=$AE$10,ROW($AA$1:$AA$31)),ROW(17:17)),2)),"",INDEX($AA$1:$AB$31,SMALL(IF($AA$1:$AA$31=$AE$10,ROW($AA$1:$AA$31)),ROW(17:17)),2))</f>
        <v/>
      </c>
    </row>
    <row r="48" spans="1:16">
      <c r="C48" s="459" t="str">
        <f t="array" ref="C48">IF(ISERROR(INDEX($AA$1:$AB$31,SMALL(IF($AA$1:$AA$31=$AE$1,ROW($AA$1:$AA$31)),ROW(18:18)),2)),"",INDEX($AA$1:$AB$31,SMALL(IF($AA$1:$AA$31=$AE$1,ROW($AA$1:$AA$31)),ROW(18:18)),2))</f>
        <v/>
      </c>
      <c r="G48" s="452" t="str">
        <f t="array" ref="G48">IF(ISERROR(INDEX($AA$1:$AB$31,SMALL(IF($AA$1:$AA$31=$AE$4,ROW($AA$1:$AA$31)),ROW(18:18)),2)),"",INDEX($AA$1:$AB$31,SMALL(IF($AA$1:$AA$31=$AE$4,ROW($AA$1:$AA$31)),ROW(18:18)),2))</f>
        <v/>
      </c>
      <c r="I48" s="452" t="str">
        <f t="array" ref="I48">IF(ISERROR(INDEX($S$1:$T$9,SMALL(IF($S$1:$S$9=$W$7,ROW($S$1:$S$9)),ROW(18:18)),2)),"",INDEX($S$1:$T$9,SMALL(IF($S$1:$S$9=$W$7,ROW($S$1:$S$9)),ROW(18:18)),2))</f>
        <v/>
      </c>
      <c r="K48" s="452" t="str">
        <f t="array" ref="K48">IF(ISERROR(INDEX($AA$1:$AB$31,SMALL(IF($AA$1:$AA$31=$AE$7,ROW($AA$1:$AA$31)),ROW(18:18)),2)),"",INDEX($AA$1:$AB$31,SMALL(IF($AA$1:$AA$31=$AE$7,ROW($AA$1:$AA$31)),ROW(18:18)),2))</f>
        <v/>
      </c>
      <c r="O48" s="452"/>
    </row>
    <row r="49" spans="3:15">
      <c r="C49" s="459" t="str">
        <f t="array" ref="C49">IF(ISERROR(INDEX($AA$1:$AB$31,SMALL(IF($AA$1:$AA$31=$AE$1,ROW($AA$1:$AA$31)),ROW(19:19)),2)),"",INDEX($AA$1:$AB$31,SMALL(IF($AA$1:$AA$31=$AE$1,ROW($AA$1:$AA$31)),ROW(19:19)),2))</f>
        <v/>
      </c>
      <c r="G49" s="452" t="str">
        <f t="array" ref="G49">IF(ISERROR(INDEX($AA$1:$AB$31,SMALL(IF($AA$1:$AA$31=$AE$4,ROW($AA$1:$AA$31)),ROW(19:19)),2)),"",INDEX($AA$1:$AB$31,SMALL(IF($AA$1:$AA$31=$AE$4,ROW($AA$1:$AA$31)),ROW(19:19)),2))</f>
        <v/>
      </c>
      <c r="I49" s="452" t="str">
        <f t="array" ref="I49">IF(ISERROR(INDEX($S$1:$T$9,SMALL(IF($S$1:$S$9=$W$7,ROW($S$1:$S$9)),ROW(19:19)),2)),"",INDEX($S$1:$T$9,SMALL(IF($S$1:$S$9=$W$7,ROW($S$1:$S$9)),ROW(19:19)),2))</f>
        <v/>
      </c>
      <c r="K49" s="452" t="str">
        <f t="array" ref="K49">IF(ISERROR(INDEX($AA$1:$AB$31,SMALL(IF($AA$1:$AA$31=$AE$7,ROW($AA$1:$AA$31)),ROW(19:19)),2)),"",INDEX($AA$1:$AB$31,SMALL(IF($AA$1:$AA$31=$AE$7,ROW($AA$1:$AA$31)),ROW(19:19)),2))</f>
        <v/>
      </c>
      <c r="O49" s="452"/>
    </row>
    <row r="50" spans="3:15">
      <c r="C50" s="459" t="str">
        <f t="array" ref="C50">IF(ISERROR(INDEX($AA$1:$AB$31,SMALL(IF($AA$1:$AA$31=$AE$1,ROW($AA$1:$AA$31)),ROW(20:20)),2)),"",INDEX($AA$1:$AB$31,SMALL(IF($AA$1:$AA$31=$AE$1,ROW($AA$1:$AA$31)),ROW(20:20)),2))</f>
        <v/>
      </c>
      <c r="G50" s="452" t="str">
        <f t="array" ref="G50">IF(ISERROR(INDEX($AA$1:$AB$31,SMALL(IF($AA$1:$AA$31=$AE$4,ROW($AA$1:$AA$31)),ROW(20:20)),2)),"",INDEX($AA$1:$AB$31,SMALL(IF($AA$1:$AA$31=$AE$4,ROW($AA$1:$AA$31)),ROW(20:20)),2))</f>
        <v/>
      </c>
      <c r="I50" s="452" t="str">
        <f t="array" ref="I50">IF(ISERROR(INDEX($S$1:$T$9,SMALL(IF($S$1:$S$9=$W$7,ROW($S$1:$S$9)),ROW(20:20)),2)),"",INDEX($S$1:$T$9,SMALL(IF($S$1:$S$9=$W$7,ROW($S$1:$S$9)),ROW(20:20)),2))</f>
        <v/>
      </c>
      <c r="K50" s="452" t="str">
        <f t="array" ref="K50">IF(ISERROR(INDEX($AA$1:$AB$31,SMALL(IF($AA$1:$AA$31=$AE$7,ROW($AA$1:$AA$31)),ROW(20:20)),2)),"",INDEX($AA$1:$AB$31,SMALL(IF($AA$1:$AA$31=$AE$7,ROW($AA$1:$AA$31)),ROW(20:20)),2))</f>
        <v/>
      </c>
      <c r="O50" s="452"/>
    </row>
    <row r="51" spans="3:15">
      <c r="C51" s="459" t="str">
        <f t="array" ref="C51">IF(ISERROR(INDEX($AA$1:$AB$31,SMALL(IF($AA$1:$AA$31=$AE$1,ROW($AA$1:$AA$31)),ROW(21:21)),2)),"",INDEX($AA$1:$AB$31,SMALL(IF($AA$1:$AA$31=$AE$1,ROW($AA$1:$AA$31)),ROW(21:21)),2))</f>
        <v/>
      </c>
      <c r="G51" s="452" t="str">
        <f t="array" ref="G51">IF(ISERROR(INDEX($AA$1:$AB$31,SMALL(IF($AA$1:$AA$31=$AE$4,ROW($AA$1:$AA$31)),ROW(21:21)),2)),"",INDEX($AA$1:$AB$31,SMALL(IF($AA$1:$AA$31=$AE$4,ROW($AA$1:$AA$31)),ROW(21:21)),2))</f>
        <v/>
      </c>
      <c r="I51" s="452" t="str">
        <f t="array" ref="I51">IF(ISERROR(INDEX($S$1:$T$9,SMALL(IF($S$1:$S$9=$W$7,ROW($S$1:$S$9)),ROW(21:21)),2)),"",INDEX($S$1:$T$9,SMALL(IF($S$1:$S$9=$W$7,ROW($S$1:$S$9)),ROW(21:21)),2))</f>
        <v/>
      </c>
      <c r="K51" s="452" t="str">
        <f t="array" ref="K51">IF(ISERROR(INDEX($AA$1:$AB$31,SMALL(IF($AA$1:$AA$31=$AE$7,ROW($AA$1:$AA$31)),ROW(21:21)),2)),"",INDEX($AA$1:$AB$31,SMALL(IF($AA$1:$AA$31=$AE$7,ROW($AA$1:$AA$31)),ROW(21:21)),2))</f>
        <v/>
      </c>
      <c r="O51" s="452"/>
    </row>
    <row r="52" spans="3:15">
      <c r="C52" s="459" t="str">
        <f t="array" ref="C52">IF(ISERROR(INDEX($AA$1:$AB$31,SMALL(IF($AA$1:$AA$31=$AE$1,ROW($AA$1:$AA$31)),ROW(22:22)),2)),"",INDEX($AA$1:$AB$31,SMALL(IF($AA$1:$AA$31=$AE$1,ROW($AA$1:$AA$31)),ROW(22:22)),2))</f>
        <v/>
      </c>
      <c r="G52" s="452" t="str">
        <f t="array" ref="G52">IF(ISERROR(INDEX($AA$1:$AB$31,SMALL(IF($AA$1:$AA$31=$AE$4,ROW($AA$1:$AA$31)),ROW(22:22)),2)),"",INDEX($AA$1:$AB$31,SMALL(IF($AA$1:$AA$31=$AE$4,ROW($AA$1:$AA$31)),ROW(22:22)),2))</f>
        <v/>
      </c>
      <c r="I52" s="452" t="str">
        <f t="array" ref="I52">IF(ISERROR(INDEX($S$1:$T$9,SMALL(IF($S$1:$S$9=$W$7,ROW($S$1:$S$9)),ROW(22:22)),2)),"",INDEX($S$1:$T$9,SMALL(IF($S$1:$S$9=$W$7,ROW($S$1:$S$9)),ROW(22:22)),2))</f>
        <v/>
      </c>
      <c r="K52" s="452" t="str">
        <f t="array" ref="K52">IF(ISERROR(INDEX($AA$1:$AB$31,SMALL(IF($AA$1:$AA$31=$AE$7,ROW($AA$1:$AA$31)),ROW(22:22)),2)),"",INDEX($AA$1:$AB$31,SMALL(IF($AA$1:$AA$31=$AE$7,ROW($AA$1:$AA$31)),ROW(22:22)),2))</f>
        <v/>
      </c>
      <c r="O52" s="452"/>
    </row>
    <row r="53" spans="3:15">
      <c r="C53" s="459" t="str">
        <f t="array" ref="C53">IF(ISERROR(INDEX($AA$1:$AB$31,SMALL(IF($AA$1:$AA$31=$AE$1,ROW($AA$1:$AA$31)),ROW(23:23)),2)),"",INDEX($AA$1:$AB$31,SMALL(IF($AA$1:$AA$31=$AE$1,ROW($AA$1:$AA$31)),ROW(23:23)),2))</f>
        <v/>
      </c>
      <c r="G53" s="452" t="str">
        <f t="array" ref="G53">IF(ISERROR(INDEX($AA$1:$AB$31,SMALL(IF($AA$1:$AA$31=$AE$4,ROW($AA$1:$AA$31)),ROW(23:23)),2)),"",INDEX($AA$1:$AB$31,SMALL(IF($AA$1:$AA$31=$AE$4,ROW($AA$1:$AA$31)),ROW(23:23)),2))</f>
        <v/>
      </c>
      <c r="I53" s="452" t="str">
        <f t="array" ref="I53">IF(ISERROR(INDEX($S$1:$T$9,SMALL(IF($S$1:$S$9=$W$7,ROW($S$1:$S$9)),ROW(23:23)),2)),"",INDEX($S$1:$T$9,SMALL(IF($S$1:$S$9=$W$7,ROW($S$1:$S$9)),ROW(23:23)),2))</f>
        <v/>
      </c>
      <c r="K53" s="452" t="str">
        <f t="array" ref="K53">IF(ISERROR(INDEX($AA$1:$AB$31,SMALL(IF($AA$1:$AA$31=$AE$7,ROW($AA$1:$AA$31)),ROW(23:23)),2)),"",INDEX($AA$1:$AB$31,SMALL(IF($AA$1:$AA$31=$AE$7,ROW($AA$1:$AA$31)),ROW(23:23)),2))</f>
        <v/>
      </c>
      <c r="O53" s="452"/>
    </row>
    <row r="54" spans="3:15">
      <c r="C54" s="459" t="str">
        <f t="array" ref="C54">IF(ISERROR(INDEX($AA$1:$AB$31,SMALL(IF($AA$1:$AA$31=$AE$1,ROW($AA$1:$AA$31)),ROW(24:24)),2)),"",INDEX($AA$1:$AB$31,SMALL(IF($AA$1:$AA$31=$AE$1,ROW($AA$1:$AA$31)),ROW(24:24)),2))</f>
        <v/>
      </c>
      <c r="G54" s="452" t="str">
        <f t="array" ref="G54">IF(ISERROR(INDEX($AA$1:$AB$31,SMALL(IF($AA$1:$AA$31=$AE$4,ROW($AA$1:$AA$31)),ROW(24:24)),2)),"",INDEX($AA$1:$AB$31,SMALL(IF($AA$1:$AA$31=$AE$4,ROW($AA$1:$AA$31)),ROW(24:24)),2))</f>
        <v/>
      </c>
      <c r="I54" s="452" t="str">
        <f t="array" ref="I54">IF(ISERROR(INDEX($S$1:$T$9,SMALL(IF($S$1:$S$9=$W$7,ROW($S$1:$S$9)),ROW(24:24)),2)),"",INDEX($S$1:$T$9,SMALL(IF($S$1:$S$9=$W$7,ROW($S$1:$S$9)),ROW(24:24)),2))</f>
        <v/>
      </c>
      <c r="K54" s="452" t="str">
        <f t="array" ref="K54">IF(ISERROR(INDEX($AA$1:$AB$31,SMALL(IF($AA$1:$AA$31=$AE$7,ROW($AA$1:$AA$31)),ROW(24:24)),2)),"",INDEX($AA$1:$AB$31,SMALL(IF($AA$1:$AA$31=$AE$7,ROW($AA$1:$AA$31)),ROW(24:24)),2))</f>
        <v/>
      </c>
      <c r="O54" s="452"/>
    </row>
    <row r="55" spans="3:15">
      <c r="C55" s="459" t="str">
        <f t="array" ref="C55">IF(ISERROR(INDEX($AA$1:$AB$31,SMALL(IF($AA$1:$AA$31=$AE$1,ROW($AA$1:$AA$31)),ROW(25:25)),2)),"",INDEX($AA$1:$AB$31,SMALL(IF($AA$1:$AA$31=$AE$1,ROW($AA$1:$AA$31)),ROW(25:25)),2))</f>
        <v/>
      </c>
      <c r="G55" s="452" t="str">
        <f t="array" ref="G55">IF(ISERROR(INDEX($AA$1:$AB$31,SMALL(IF($AA$1:$AA$31=$AE$4,ROW($AA$1:$AA$31)),ROW(25:25)),2)),"",INDEX($AA$1:$AB$31,SMALL(IF($AA$1:$AA$31=$AE$4,ROW($AA$1:$AA$31)),ROW(25:25)),2))</f>
        <v/>
      </c>
      <c r="I55" s="452" t="str">
        <f t="array" ref="I55">IF(ISERROR(INDEX($S$1:$T$9,SMALL(IF($S$1:$S$9=$W$7,ROW($S$1:$S$9)),ROW(25:25)),2)),"",INDEX($S$1:$T$9,SMALL(IF($S$1:$S$9=$W$7,ROW($S$1:$S$9)),ROW(25:25)),2))</f>
        <v/>
      </c>
      <c r="K55" s="452" t="str">
        <f t="array" ref="K55">IF(ISERROR(INDEX($AA$1:$AB$31,SMALL(IF($AA$1:$AA$31=$AE$7,ROW($AA$1:$AA$31)),ROW(25:25)),2)),"",INDEX($AA$1:$AB$31,SMALL(IF($AA$1:$AA$31=$AE$7,ROW($AA$1:$AA$31)),ROW(25:25)),2))</f>
        <v/>
      </c>
    </row>
    <row r="56" spans="3:15">
      <c r="C56" s="459" t="str">
        <f t="array" ref="C56">IF(ISERROR(INDEX($AA$1:$AB$31,SMALL(IF($AA$1:$AA$31=$AE$1,ROW($AA$1:$AA$31)),ROW(26:26)),2)),"",INDEX($AA$1:$AB$31,SMALL(IF($AA$1:$AA$31=$AE$1,ROW($AA$1:$AA$31)),ROW(26:26)),2))</f>
        <v/>
      </c>
      <c r="G56" s="452" t="str">
        <f t="array" ref="G56">IF(ISERROR(INDEX($AA$1:$AB$31,SMALL(IF($AA$1:$AA$31=$AE$4,ROW($AA$1:$AA$31)),ROW(26:26)),2)),"",INDEX($AA$1:$AB$31,SMALL(IF($AA$1:$AA$31=$AE$4,ROW($AA$1:$AA$31)),ROW(26:26)),2))</f>
        <v/>
      </c>
      <c r="I56" s="452" t="str">
        <f t="array" ref="I56">IF(ISERROR(INDEX($S$1:$T$9,SMALL(IF($S$1:$S$9=$W$7,ROW($S$1:$S$9)),ROW(26:26)),2)),"",INDEX($S$1:$T$9,SMALL(IF($S$1:$S$9=$W$7,ROW($S$1:$S$9)),ROW(26:26)),2))</f>
        <v/>
      </c>
      <c r="K56" s="452" t="str">
        <f t="array" ref="K56">IF(ISERROR(INDEX($AA$1:$AB$31,SMALL(IF($AA$1:$AA$31=$AE$7,ROW($AA$1:$AA$31)),ROW(26:26)),2)),"",INDEX($AA$1:$AB$31,SMALL(IF($AA$1:$AA$31=$AE$7,ROW($AA$1:$AA$31)),ROW(26:26)),2))</f>
        <v/>
      </c>
    </row>
    <row r="57" spans="3:15">
      <c r="C57" s="459" t="str">
        <f t="array" ref="C57">IF(ISERROR(INDEX($AA$1:$AB$31,SMALL(IF($AA$1:$AA$31=$AE$1,ROW($AA$1:$AA$31)),ROW(27:27)),2)),"",INDEX($AA$1:$AB$31,SMALL(IF($AA$1:$AA$31=$AE$1,ROW($AA$1:$AA$31)),ROW(27:27)),2))</f>
        <v/>
      </c>
      <c r="G57" s="452" t="str">
        <f t="array" ref="G57">IF(ISERROR(INDEX($AA$1:$AB$31,SMALL(IF($AA$1:$AA$31=$AE$4,ROW($AA$1:$AA$31)),ROW(27:27)),2)),"",INDEX($AA$1:$AB$31,SMALL(IF($AA$1:$AA$31=$AE$4,ROW($AA$1:$AA$31)),ROW(27:27)),2))</f>
        <v/>
      </c>
      <c r="I57" s="452" t="str">
        <f t="array" ref="I57">IF(ISERROR(INDEX($S$1:$T$9,SMALL(IF($S$1:$S$9=$W$7,ROW($S$1:$S$9)),ROW(27:27)),2)),"",INDEX($S$1:$T$9,SMALL(IF($S$1:$S$9=$W$7,ROW($S$1:$S$9)),ROW(27:27)),2))</f>
        <v/>
      </c>
      <c r="K57" s="452" t="str">
        <f t="array" ref="K57">IF(ISERROR(INDEX($AA$1:$AB$31,SMALL(IF($AA$1:$AA$31=$AE$7,ROW($AA$1:$AA$31)),ROW(27:27)),2)),"",INDEX($AA$1:$AB$31,SMALL(IF($AA$1:$AA$31=$AE$7,ROW($AA$1:$AA$31)),ROW(27:27)),2))</f>
        <v/>
      </c>
    </row>
    <row r="58" spans="3:15">
      <c r="C58" s="459" t="str">
        <f t="array" ref="C58">IF(ISERROR(INDEX($AA$1:$AB$31,SMALL(IF($AA$1:$AA$31=$AE$1,ROW($AA$1:$AA$31)),ROW(28:28)),2)),"",INDEX($AA$1:$AB$31,SMALL(IF($AA$1:$AA$31=$AE$1,ROW($AA$1:$AA$31)),ROW(28:28)),2))</f>
        <v/>
      </c>
      <c r="G58" s="452" t="str">
        <f t="array" ref="G58">IF(ISERROR(INDEX($AA$1:$AB$31,SMALL(IF($AA$1:$AA$31=$AE$4,ROW($AA$1:$AA$31)),ROW(28:28)),2)),"",INDEX($AA$1:$AB$31,SMALL(IF($AA$1:$AA$31=$AE$4,ROW($AA$1:$AA$31)),ROW(28:28)),2))</f>
        <v/>
      </c>
      <c r="I58" s="452" t="str">
        <f t="array" ref="I58">IF(ISERROR(INDEX($S$1:$T$9,SMALL(IF($S$1:$S$9=$W$7,ROW($S$1:$S$9)),ROW(28:28)),2)),"",INDEX($S$1:$T$9,SMALL(IF($S$1:$S$9=$W$7,ROW($S$1:$S$9)),ROW(28:28)),2))</f>
        <v/>
      </c>
      <c r="K58" s="452" t="str">
        <f t="array" ref="K58">IF(ISERROR(INDEX($AA$1:$AB$31,SMALL(IF($AA$1:$AA$31=$AE$7,ROW($AA$1:$AA$31)),ROW(28:28)),2)),"",INDEX($AA$1:$AB$31,SMALL(IF($AA$1:$AA$31=$AE$7,ROW($AA$1:$AA$31)),ROW(28:28)),2))</f>
        <v/>
      </c>
    </row>
    <row r="59" spans="3:15">
      <c r="C59" s="459" t="str">
        <f t="array" ref="C59">IF(ISERROR(INDEX($AA$1:$AB$31,SMALL(IF($AA$1:$AA$31=$AE$1,ROW($AA$1:$AA$31)),ROW(29:29)),2)),"",INDEX($AA$1:$AB$31,SMALL(IF($AA$1:$AA$31=$AE$1,ROW($AA$1:$AA$31)),ROW(29:29)),2))</f>
        <v/>
      </c>
      <c r="G59" s="452" t="str">
        <f t="array" ref="G59">IF(ISERROR(INDEX($AA$1:$AB$31,SMALL(IF($AA$1:$AA$31=$AE$4,ROW($AA$1:$AA$31)),ROW(29:29)),2)),"",INDEX($AA$1:$AB$31,SMALL(IF($AA$1:$AA$31=$AE$4,ROW($AA$1:$AA$31)),ROW(29:29)),2))</f>
        <v/>
      </c>
      <c r="I59" s="452" t="str">
        <f t="array" ref="I59">IF(ISERROR(INDEX($S$1:$T$9,SMALL(IF($S$1:$S$9=$W$7,ROW($S$1:$S$9)),ROW(29:29)),2)),"",INDEX($S$1:$T$9,SMALL(IF($S$1:$S$9=$W$7,ROW($S$1:$S$9)),ROW(29:29)),2))</f>
        <v/>
      </c>
      <c r="K59" s="452" t="str">
        <f t="array" ref="K59">IF(ISERROR(INDEX($AA$1:$AB$31,SMALL(IF($AA$1:$AA$31=$AE$7,ROW($AA$1:$AA$31)),ROW(29:29)),2)),"",INDEX($AA$1:$AB$31,SMALL(IF($AA$1:$AA$31=$AE$7,ROW($AA$1:$AA$31)),ROW(29:29)),2))</f>
        <v/>
      </c>
    </row>
    <row r="60" spans="3:15">
      <c r="C60" s="459" t="str">
        <f t="array" ref="C60">IF(ISERROR(INDEX($AA$1:$AB$31,SMALL(IF($AA$1:$AA$31=$AE$1,ROW($AA$1:$AA$31)),ROW(30:30)),2)),"",INDEX($AA$1:$AB$31,SMALL(IF($AA$1:$AA$31=$AE$1,ROW($AA$1:$AA$31)),ROW(30:30)),2))</f>
        <v/>
      </c>
      <c r="G60" s="452" t="str">
        <f t="array" ref="G60">IF(ISERROR(INDEX($AA$1:$AB$31,SMALL(IF($AA$1:$AA$31=$AE$4,ROW($AA$1:$AA$31)),ROW(30:30)),2)),"",INDEX($AA$1:$AB$31,SMALL(IF($AA$1:$AA$31=$AE$4,ROW($AA$1:$AA$31)),ROW(30:30)),2))</f>
        <v/>
      </c>
      <c r="I60" s="452" t="str">
        <f t="array" ref="I60">IF(ISERROR(INDEX($S$1:$T$9,SMALL(IF($S$1:$S$9=$W$7,ROW($S$1:$S$9)),ROW(30:30)),2)),"",INDEX($S$1:$T$9,SMALL(IF($S$1:$S$9=$W$7,ROW($S$1:$S$9)),ROW(30:30)),2))</f>
        <v/>
      </c>
      <c r="K60" s="452" t="str">
        <f t="array" ref="K60">IF(ISERROR(INDEX($AA$1:$AB$31,SMALL(IF($AA$1:$AA$31=$AE$7,ROW($AA$1:$AA$31)),ROW(30:30)),2)),"",INDEX($AA$1:$AB$31,SMALL(IF($AA$1:$AA$31=$AE$7,ROW($AA$1:$AA$31)),ROW(30:30)),2))</f>
        <v/>
      </c>
    </row>
    <row r="61" spans="3:15">
      <c r="C61" s="459" t="str">
        <f t="array" ref="C61">IF(ISERROR(INDEX($AA$1:$AB$31,SMALL(IF($AA$1:$AA$31=$AE$1,ROW($AA$1:$AA$31)),ROW(31:31)),2)),"",INDEX($AA$1:$AB$31,SMALL(IF($AA$1:$AA$31=$AE$1,ROW($AA$1:$AA$31)),ROW(31:31)),2))</f>
        <v/>
      </c>
    </row>
    <row r="62" spans="3:15">
      <c r="C62" s="459" t="str">
        <f t="array" ref="C62">IF(ISERROR(INDEX($AA$1:$AB$31,SMALL(IF($AA$1:$AA$31=$AE$1,ROW($AA$1:$AA$31)),ROW(32:32)),2)),"",INDEX($AA$1:$AB$31,SMALL(IF($AA$1:$AA$31=$AE$1,ROW($AA$1:$AA$31)),ROW(32:32)),2))</f>
        <v/>
      </c>
    </row>
    <row r="63" spans="3:15">
      <c r="C63" s="459" t="str">
        <f t="array" ref="C63">IF(ISERROR(INDEX($AA$1:$AB$31,SMALL(IF($AA$1:$AA$31=$AE$1,ROW($AA$1:$AA$31)),ROW(33:33)),2)),"",INDEX($AA$1:$AB$31,SMALL(IF($AA$1:$AA$31=$AE$1,ROW($AA$1:$AA$31)),ROW(33:33)),2))</f>
        <v/>
      </c>
    </row>
  </sheetData>
  <mergeCells count="14">
    <mergeCell ref="A1:P1"/>
    <mergeCell ref="A2:P2"/>
    <mergeCell ref="A29:D29"/>
    <mergeCell ref="E29:H29"/>
    <mergeCell ref="I29:L29"/>
    <mergeCell ref="M29:P29"/>
    <mergeCell ref="M30:N30"/>
    <mergeCell ref="O30:P30"/>
    <mergeCell ref="A30:B30"/>
    <mergeCell ref="C30:D30"/>
    <mergeCell ref="E30:F30"/>
    <mergeCell ref="G30:H30"/>
    <mergeCell ref="I30:J30"/>
    <mergeCell ref="K30:L30"/>
  </mergeCells>
  <pageMargins left="0.51" right="0.11811023622047245" top="0.16" bottom="0.15748031496062992" header="0.28999999999999998" footer="0.15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J56"/>
  <sheetViews>
    <sheetView topLeftCell="A22" workbookViewId="0">
      <selection activeCell="A19" sqref="A1:A1048576"/>
    </sheetView>
  </sheetViews>
  <sheetFormatPr defaultRowHeight="12.75"/>
  <cols>
    <col min="1" max="1" width="2.85546875" customWidth="1"/>
  </cols>
  <sheetData>
    <row r="2" spans="2:10" ht="13.5" thickBot="1"/>
    <row r="3" spans="2:10" ht="13.5" thickTop="1">
      <c r="B3" s="463"/>
      <c r="C3" s="464"/>
      <c r="D3" s="464"/>
      <c r="E3" s="464"/>
      <c r="F3" s="464"/>
      <c r="G3" s="464"/>
      <c r="H3" s="464"/>
      <c r="I3" s="464"/>
      <c r="J3" s="465"/>
    </row>
    <row r="4" spans="2:10">
      <c r="B4" s="466"/>
      <c r="C4" s="467"/>
      <c r="D4" s="467"/>
      <c r="E4" s="467"/>
      <c r="F4" s="467"/>
      <c r="G4" s="467"/>
      <c r="H4" s="467"/>
      <c r="I4" s="467"/>
      <c r="J4" s="468"/>
    </row>
    <row r="5" spans="2:10">
      <c r="B5" s="466"/>
      <c r="C5" s="467"/>
      <c r="D5" s="467"/>
      <c r="E5" s="467"/>
      <c r="F5" s="467"/>
      <c r="G5" s="467"/>
      <c r="H5" s="467"/>
      <c r="I5" s="467"/>
      <c r="J5" s="468"/>
    </row>
    <row r="6" spans="2:10">
      <c r="B6" s="466"/>
      <c r="C6" s="467"/>
      <c r="D6" s="467"/>
      <c r="E6" s="467"/>
      <c r="F6" s="467"/>
      <c r="G6" s="467"/>
      <c r="H6" s="467"/>
      <c r="I6" s="467"/>
      <c r="J6" s="468"/>
    </row>
    <row r="7" spans="2:10">
      <c r="B7" s="466"/>
      <c r="C7" s="467"/>
      <c r="D7" s="467"/>
      <c r="E7" s="467"/>
      <c r="F7" s="467"/>
      <c r="G7" s="467"/>
      <c r="H7" s="467"/>
      <c r="I7" s="467"/>
      <c r="J7" s="468"/>
    </row>
    <row r="8" spans="2:10">
      <c r="B8" s="466"/>
      <c r="C8" s="467"/>
      <c r="D8" s="467"/>
      <c r="E8" s="467"/>
      <c r="F8" s="467"/>
      <c r="G8" s="467"/>
      <c r="H8" s="467"/>
      <c r="I8" s="467"/>
      <c r="J8" s="468"/>
    </row>
    <row r="9" spans="2:10">
      <c r="B9" s="466"/>
      <c r="C9" s="467"/>
      <c r="D9" s="467"/>
      <c r="E9" s="467"/>
      <c r="F9" s="467"/>
      <c r="G9" s="467"/>
      <c r="H9" s="467"/>
      <c r="I9" s="467"/>
      <c r="J9" s="468"/>
    </row>
    <row r="10" spans="2:10">
      <c r="B10" s="466"/>
      <c r="C10" s="467"/>
      <c r="D10" s="467"/>
      <c r="E10" s="467"/>
      <c r="F10" s="467"/>
      <c r="G10" s="467"/>
      <c r="H10" s="467"/>
      <c r="I10" s="467"/>
      <c r="J10" s="468"/>
    </row>
    <row r="11" spans="2:10">
      <c r="B11" s="466"/>
      <c r="C11" s="467"/>
      <c r="D11" s="467"/>
      <c r="E11" s="467"/>
      <c r="F11" s="467"/>
      <c r="G11" s="467"/>
      <c r="H11" s="467"/>
      <c r="I11" s="467"/>
      <c r="J11" s="468"/>
    </row>
    <row r="12" spans="2:10" ht="18.75">
      <c r="B12" s="595" t="s">
        <v>221</v>
      </c>
      <c r="C12" s="596"/>
      <c r="D12" s="596"/>
      <c r="E12" s="596"/>
      <c r="F12" s="596"/>
      <c r="G12" s="596"/>
      <c r="H12" s="596"/>
      <c r="I12" s="596"/>
      <c r="J12" s="597"/>
    </row>
    <row r="13" spans="2:10" ht="18.75">
      <c r="B13" s="595" t="s">
        <v>206</v>
      </c>
      <c r="C13" s="596"/>
      <c r="D13" s="596"/>
      <c r="E13" s="596"/>
      <c r="F13" s="596"/>
      <c r="G13" s="596"/>
      <c r="H13" s="596"/>
      <c r="I13" s="596"/>
      <c r="J13" s="597"/>
    </row>
    <row r="14" spans="2:10" ht="18.75">
      <c r="B14" s="595" t="s">
        <v>207</v>
      </c>
      <c r="C14" s="596"/>
      <c r="D14" s="596"/>
      <c r="E14" s="596"/>
      <c r="F14" s="596"/>
      <c r="G14" s="596"/>
      <c r="H14" s="596"/>
      <c r="I14" s="596"/>
      <c r="J14" s="597"/>
    </row>
    <row r="15" spans="2:10">
      <c r="B15" s="466"/>
      <c r="C15" s="467"/>
      <c r="D15" s="467"/>
      <c r="E15" s="467"/>
      <c r="F15" s="467"/>
      <c r="G15" s="467"/>
      <c r="H15" s="467"/>
      <c r="I15" s="467"/>
      <c r="J15" s="468"/>
    </row>
    <row r="16" spans="2:10">
      <c r="B16" s="466"/>
      <c r="C16" s="467"/>
      <c r="D16" s="467"/>
      <c r="E16" s="467"/>
      <c r="F16" s="467"/>
      <c r="G16" s="467"/>
      <c r="H16" s="467"/>
      <c r="I16" s="467"/>
      <c r="J16" s="468"/>
    </row>
    <row r="17" spans="2:10">
      <c r="B17" s="466"/>
      <c r="C17" s="467"/>
      <c r="D17" s="467"/>
      <c r="E17" s="467"/>
      <c r="F17" s="467"/>
      <c r="G17" s="467"/>
      <c r="H17" s="467"/>
      <c r="I17" s="467"/>
      <c r="J17" s="468"/>
    </row>
    <row r="18" spans="2:10">
      <c r="B18" s="466"/>
      <c r="C18" s="467"/>
      <c r="D18" s="467"/>
      <c r="E18" s="467"/>
      <c r="F18" s="467"/>
      <c r="G18" s="467"/>
      <c r="H18" s="467"/>
      <c r="I18" s="467"/>
      <c r="J18" s="468"/>
    </row>
    <row r="19" spans="2:10">
      <c r="B19" s="466"/>
      <c r="C19" s="467"/>
      <c r="D19" s="467"/>
      <c r="E19" s="467"/>
      <c r="F19" s="467"/>
      <c r="G19" s="467"/>
      <c r="H19" s="467"/>
      <c r="I19" s="467"/>
      <c r="J19" s="468"/>
    </row>
    <row r="20" spans="2:10">
      <c r="B20" s="466"/>
      <c r="C20" s="467"/>
      <c r="D20" s="467"/>
      <c r="E20" s="467"/>
      <c r="F20" s="467"/>
      <c r="G20" s="467"/>
      <c r="H20" s="467"/>
      <c r="I20" s="467"/>
      <c r="J20" s="468"/>
    </row>
    <row r="21" spans="2:10">
      <c r="B21" s="466"/>
      <c r="C21" s="467"/>
      <c r="D21" s="467"/>
      <c r="E21" s="467"/>
      <c r="F21" s="467"/>
      <c r="G21" s="467"/>
      <c r="H21" s="467"/>
      <c r="I21" s="467"/>
      <c r="J21" s="468"/>
    </row>
    <row r="22" spans="2:10">
      <c r="B22" s="466"/>
      <c r="C22" s="467"/>
      <c r="D22" s="467"/>
      <c r="E22" s="467"/>
      <c r="F22" s="467"/>
      <c r="G22" s="467"/>
      <c r="H22" s="467"/>
      <c r="I22" s="467"/>
      <c r="J22" s="468"/>
    </row>
    <row r="23" spans="2:10">
      <c r="B23" s="466"/>
      <c r="C23" s="467"/>
      <c r="D23" s="467"/>
      <c r="E23" s="467"/>
      <c r="F23" s="467"/>
      <c r="G23" s="467"/>
      <c r="H23" s="467"/>
      <c r="I23" s="467"/>
      <c r="J23" s="468"/>
    </row>
    <row r="24" spans="2:10">
      <c r="B24" s="466"/>
      <c r="C24" s="467"/>
      <c r="D24" s="467"/>
      <c r="E24" s="467"/>
      <c r="F24" s="467"/>
      <c r="G24" s="467"/>
      <c r="H24" s="467"/>
      <c r="I24" s="467"/>
      <c r="J24" s="468"/>
    </row>
    <row r="25" spans="2:10">
      <c r="B25" s="466"/>
      <c r="C25" s="467"/>
      <c r="D25" s="467"/>
      <c r="E25" s="467"/>
      <c r="F25" s="467"/>
      <c r="G25" s="467"/>
      <c r="H25" s="467"/>
      <c r="I25" s="467"/>
      <c r="J25" s="468"/>
    </row>
    <row r="26" spans="2:10">
      <c r="B26" s="466"/>
      <c r="C26" s="467"/>
      <c r="D26" s="467"/>
      <c r="E26" s="467"/>
      <c r="F26" s="467"/>
      <c r="G26" s="467"/>
      <c r="H26" s="467"/>
      <c r="I26" s="467"/>
      <c r="J26" s="468"/>
    </row>
    <row r="27" spans="2:10" ht="12.75" customHeight="1">
      <c r="B27" s="466"/>
      <c r="C27" s="467"/>
      <c r="D27" s="467"/>
      <c r="E27" s="467"/>
      <c r="F27" s="467"/>
      <c r="G27" s="467"/>
      <c r="H27" s="467"/>
      <c r="I27" s="467"/>
      <c r="J27" s="468"/>
    </row>
    <row r="28" spans="2:10" ht="12.75" customHeight="1">
      <c r="B28" s="466"/>
      <c r="C28" s="467"/>
      <c r="D28" s="467"/>
      <c r="E28" s="467"/>
      <c r="F28" s="467"/>
      <c r="G28" s="467"/>
      <c r="H28" s="467"/>
      <c r="I28" s="467"/>
      <c r="J28" s="468"/>
    </row>
    <row r="29" spans="2:10" ht="12.75" customHeight="1">
      <c r="B29" s="466"/>
      <c r="C29" s="467"/>
      <c r="D29" s="467"/>
      <c r="E29" s="467"/>
      <c r="F29" s="467"/>
      <c r="G29" s="467"/>
      <c r="H29" s="467"/>
      <c r="I29" s="467"/>
      <c r="J29" s="468"/>
    </row>
    <row r="30" spans="2:10" ht="12.75" customHeight="1">
      <c r="B30" s="466"/>
      <c r="C30" s="467"/>
      <c r="D30" s="467"/>
      <c r="E30" s="467"/>
      <c r="F30" s="467"/>
      <c r="G30" s="467"/>
      <c r="H30" s="467"/>
      <c r="I30" s="467"/>
      <c r="J30" s="468"/>
    </row>
    <row r="31" spans="2:10">
      <c r="B31" s="466"/>
      <c r="C31" s="467"/>
      <c r="D31" s="467"/>
      <c r="E31" s="467"/>
      <c r="F31" s="467"/>
      <c r="G31" s="467"/>
      <c r="H31" s="467"/>
      <c r="I31" s="467"/>
      <c r="J31" s="468"/>
    </row>
    <row r="32" spans="2:10">
      <c r="B32" s="466"/>
      <c r="C32" s="467"/>
      <c r="D32" s="467"/>
      <c r="E32" s="467"/>
      <c r="F32" s="467"/>
      <c r="G32" s="467"/>
      <c r="H32" s="467"/>
      <c r="I32" s="467"/>
      <c r="J32" s="468"/>
    </row>
    <row r="33" spans="2:10">
      <c r="B33" s="466"/>
      <c r="C33" s="467"/>
      <c r="D33" s="467"/>
      <c r="E33" s="467"/>
      <c r="F33" s="467"/>
      <c r="G33" s="467"/>
      <c r="H33" s="467"/>
      <c r="I33" s="467"/>
      <c r="J33" s="468"/>
    </row>
    <row r="34" spans="2:10">
      <c r="B34" s="466"/>
      <c r="C34" s="467"/>
      <c r="D34" s="467"/>
      <c r="E34" s="467"/>
      <c r="F34" s="467"/>
      <c r="G34" s="467"/>
      <c r="H34" s="467"/>
      <c r="I34" s="467"/>
      <c r="J34" s="468"/>
    </row>
    <row r="35" spans="2:10">
      <c r="B35" s="466"/>
      <c r="C35" s="467"/>
      <c r="D35" s="467"/>
      <c r="E35" s="467"/>
      <c r="F35" s="467"/>
      <c r="G35" s="467"/>
      <c r="H35" s="467"/>
      <c r="I35" s="467"/>
      <c r="J35" s="468"/>
    </row>
    <row r="36" spans="2:10">
      <c r="B36" s="466"/>
      <c r="C36" s="467"/>
      <c r="D36" s="467"/>
      <c r="E36" s="467"/>
      <c r="F36" s="467"/>
      <c r="G36" s="467"/>
      <c r="H36" s="467"/>
      <c r="I36" s="467"/>
      <c r="J36" s="468"/>
    </row>
    <row r="37" spans="2:10">
      <c r="B37" s="598" t="s">
        <v>225</v>
      </c>
      <c r="C37" s="599"/>
      <c r="D37" s="599"/>
      <c r="E37" s="599"/>
      <c r="F37" s="599"/>
      <c r="G37" s="599"/>
      <c r="H37" s="599"/>
      <c r="I37" s="599"/>
      <c r="J37" s="600"/>
    </row>
    <row r="38" spans="2:10">
      <c r="B38" s="466"/>
      <c r="C38" s="467"/>
      <c r="D38" s="467"/>
      <c r="E38" s="467"/>
      <c r="F38" s="467"/>
      <c r="G38" s="467"/>
      <c r="H38" s="467"/>
      <c r="I38" s="467"/>
      <c r="J38" s="468"/>
    </row>
    <row r="39" spans="2:10">
      <c r="B39" s="466"/>
      <c r="C39" s="467"/>
      <c r="D39" s="467"/>
      <c r="E39" s="467"/>
      <c r="F39" s="467"/>
      <c r="G39" s="467"/>
      <c r="H39" s="467"/>
      <c r="I39" s="467"/>
      <c r="J39" s="468"/>
    </row>
    <row r="40" spans="2:10">
      <c r="B40" s="466"/>
      <c r="C40" s="467"/>
      <c r="D40" s="467"/>
      <c r="E40" s="469"/>
      <c r="F40" s="469"/>
      <c r="G40" s="469"/>
      <c r="H40" s="469"/>
      <c r="I40" s="469"/>
      <c r="J40" s="468"/>
    </row>
    <row r="41" spans="2:10">
      <c r="B41" s="466"/>
      <c r="C41" s="467"/>
      <c r="J41" s="468"/>
    </row>
    <row r="42" spans="2:10" ht="15.75" customHeight="1">
      <c r="B42" s="466"/>
      <c r="C42" s="467"/>
      <c r="J42" s="468"/>
    </row>
    <row r="43" spans="2:10" ht="15.75" customHeight="1">
      <c r="B43" s="466"/>
      <c r="C43" s="467"/>
      <c r="J43" s="468"/>
    </row>
    <row r="44" spans="2:10">
      <c r="B44" s="466"/>
      <c r="C44" s="467"/>
      <c r="J44" s="468"/>
    </row>
    <row r="45" spans="2:10">
      <c r="B45" s="466"/>
      <c r="C45" s="467"/>
      <c r="D45" s="467"/>
      <c r="E45" s="467"/>
      <c r="F45" s="467"/>
      <c r="G45" s="467"/>
      <c r="H45" s="467"/>
      <c r="I45" s="467"/>
      <c r="J45" s="468"/>
    </row>
    <row r="46" spans="2:10">
      <c r="B46" s="466"/>
      <c r="C46" s="467"/>
      <c r="D46" s="467"/>
      <c r="E46" s="467"/>
      <c r="F46" s="467"/>
      <c r="G46" s="467"/>
      <c r="H46" s="467"/>
      <c r="I46" s="467"/>
      <c r="J46" s="468"/>
    </row>
    <row r="47" spans="2:10">
      <c r="B47" s="466"/>
      <c r="C47" s="467"/>
      <c r="D47" s="467"/>
      <c r="E47" s="467"/>
      <c r="F47" s="467"/>
      <c r="G47" s="467"/>
      <c r="H47" s="467"/>
      <c r="I47" s="467"/>
      <c r="J47" s="468"/>
    </row>
    <row r="48" spans="2:10">
      <c r="B48" s="466"/>
      <c r="C48" s="467"/>
      <c r="D48" s="467"/>
      <c r="E48" s="467"/>
      <c r="F48" s="467"/>
      <c r="G48" s="467"/>
      <c r="H48" s="467"/>
      <c r="I48" s="467"/>
      <c r="J48" s="468"/>
    </row>
    <row r="49" spans="2:10">
      <c r="B49" s="466"/>
      <c r="C49" s="467"/>
      <c r="D49" s="467"/>
      <c r="E49" s="467"/>
      <c r="F49" s="467"/>
      <c r="G49" s="467"/>
      <c r="H49" s="467"/>
      <c r="I49" s="467"/>
      <c r="J49" s="468"/>
    </row>
    <row r="50" spans="2:10">
      <c r="B50" s="466"/>
      <c r="C50" s="467"/>
      <c r="D50" s="467"/>
      <c r="E50" s="467"/>
      <c r="F50" s="467"/>
      <c r="G50" s="467"/>
      <c r="H50" s="467"/>
      <c r="I50" s="467"/>
      <c r="J50" s="468"/>
    </row>
    <row r="51" spans="2:10">
      <c r="B51" s="466"/>
      <c r="C51" s="467"/>
      <c r="D51" s="467"/>
      <c r="E51" s="467"/>
      <c r="F51" s="467"/>
      <c r="G51" s="467"/>
      <c r="H51" s="467"/>
      <c r="I51" s="467"/>
      <c r="J51" s="468"/>
    </row>
    <row r="52" spans="2:10">
      <c r="B52" s="466"/>
      <c r="C52" s="467"/>
      <c r="D52" s="467"/>
      <c r="E52" s="467"/>
      <c r="F52" s="467"/>
      <c r="G52" s="467"/>
      <c r="H52" s="467"/>
      <c r="I52" s="467"/>
      <c r="J52" s="468"/>
    </row>
    <row r="53" spans="2:10">
      <c r="B53" s="466"/>
      <c r="C53" s="467"/>
      <c r="D53" s="467"/>
      <c r="E53" s="467"/>
      <c r="F53" s="467"/>
      <c r="G53" s="467"/>
      <c r="H53" s="467"/>
      <c r="I53" s="467"/>
      <c r="J53" s="468"/>
    </row>
    <row r="54" spans="2:10">
      <c r="B54" s="466"/>
      <c r="C54" s="467"/>
      <c r="D54" s="467"/>
      <c r="E54" s="467"/>
      <c r="F54" s="467"/>
      <c r="G54" s="467"/>
      <c r="H54" s="467"/>
      <c r="I54" s="467"/>
      <c r="J54" s="468"/>
    </row>
    <row r="55" spans="2:10" ht="13.5" thickBot="1">
      <c r="B55" s="470"/>
      <c r="C55" s="471"/>
      <c r="D55" s="471"/>
      <c r="E55" s="471"/>
      <c r="F55" s="471"/>
      <c r="G55" s="471"/>
      <c r="H55" s="471"/>
      <c r="I55" s="471"/>
      <c r="J55" s="472"/>
    </row>
    <row r="56" spans="2:10" ht="13.5" thickTop="1"/>
  </sheetData>
  <mergeCells count="4">
    <mergeCell ref="B12:J12"/>
    <mergeCell ref="B13:J13"/>
    <mergeCell ref="B14:J14"/>
    <mergeCell ref="B37:J37"/>
  </mergeCells>
  <pageMargins left="0.5" right="0.32" top="0.32" bottom="0.2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GRA JATENG</vt:lpstr>
      <vt:lpstr>GRAHAYU</vt:lpstr>
      <vt:lpstr>GRACABAN</vt:lpstr>
      <vt:lpstr>GRARWNING</vt:lpstr>
      <vt:lpstr>GRAOMBO</vt:lpstr>
      <vt:lpstr>GR GJMUNGKUR</vt:lpstr>
      <vt:lpstr>GRAWDLTG</vt:lpstr>
      <vt:lpstr>GRASPOR</vt:lpstr>
      <vt:lpstr>GDIRMAN</vt:lpstr>
      <vt:lpstr>AREAL</vt:lpstr>
      <vt:lpstr>UTAMA</vt:lpstr>
      <vt:lpstr>RINCI 1</vt:lpstr>
      <vt:lpstr>RINCI 2</vt:lpstr>
      <vt:lpstr>KDOMBO</vt:lpstr>
      <vt:lpstr>ANALISA</vt:lpstr>
      <vt:lpstr>Cover</vt:lpstr>
      <vt:lpstr>ANALISA!Print_Area</vt:lpstr>
      <vt:lpstr>AREAL!Print_Area</vt:lpstr>
      <vt:lpstr>GDIRMAN!Print_Area</vt:lpstr>
      <vt:lpstr>'GR GJMUNGKUR'!Print_Area</vt:lpstr>
      <vt:lpstr>'GRA JATENG'!Print_Area</vt:lpstr>
      <vt:lpstr>GRACABAN!Print_Area</vt:lpstr>
      <vt:lpstr>GRAHAYU!Print_Area</vt:lpstr>
      <vt:lpstr>GRAOMBO!Print_Area</vt:lpstr>
      <vt:lpstr>GRARWNING!Print_Area</vt:lpstr>
      <vt:lpstr>GRASPOR!Print_Area</vt:lpstr>
      <vt:lpstr>GRAWDLTG!Print_Area</vt:lpstr>
      <vt:lpstr>'RINCI 1'!Print_Area</vt:lpstr>
      <vt:lpstr>'RINCI 2'!Print_Area</vt:lpstr>
      <vt:lpstr>UTAMA!Print_Area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userr</cp:lastModifiedBy>
  <cp:lastPrinted>2002-02-21T17:59:38Z</cp:lastPrinted>
  <dcterms:created xsi:type="dcterms:W3CDTF">2001-01-08T14:44:55Z</dcterms:created>
  <dcterms:modified xsi:type="dcterms:W3CDTF">2002-02-21T18:04:50Z</dcterms:modified>
</cp:coreProperties>
</file>