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265" windowHeight="5190" tabRatio="910" activeTab="9"/>
  </bookViews>
  <sheets>
    <sheet name="Cover (2)" sheetId="32" r:id="rId1"/>
    <sheet name="GRA JATENG" sheetId="21" r:id="rId2"/>
    <sheet name="GRAHAYU" sheetId="22" r:id="rId3"/>
    <sheet name="GRACABAN" sheetId="23" r:id="rId4"/>
    <sheet name="GRARWNING" sheetId="24" r:id="rId5"/>
    <sheet name="GRAOMBO" sheetId="25" r:id="rId6"/>
    <sheet name="GR GJMUNGKUR" sheetId="26" r:id="rId7"/>
    <sheet name="GRAWDLTG" sheetId="27" r:id="rId8"/>
    <sheet name="GRASPOR" sheetId="28" r:id="rId9"/>
    <sheet name="GDIRMAN" sheetId="29" r:id="rId10"/>
    <sheet name="AREAL" sheetId="3" r:id="rId11"/>
    <sheet name="UTAMA" sheetId="11" r:id="rId12"/>
    <sheet name="RINCI 1" sheetId="12" r:id="rId13"/>
    <sheet name="RINCI 2" sheetId="13" r:id="rId14"/>
    <sheet name="KDOMBO" sheetId="14" state="hidden" r:id="rId15"/>
    <sheet name="ANALISA" sheetId="30" r:id="rId16"/>
    <sheet name="Cover" sheetId="31" r:id="rId17"/>
  </sheets>
  <externalReferences>
    <externalReference r:id="rId18"/>
    <externalReference r:id="rId19"/>
    <externalReference r:id="rId20"/>
  </externalReferences>
  <definedNames>
    <definedName name="_xlnm.Print_Area" localSheetId="15">ANALISA!$A$1:$AI$46</definedName>
    <definedName name="_xlnm.Print_Area" localSheetId="10">AREAL!$A$3:$I$51</definedName>
    <definedName name="_xlnm.Print_Area" localSheetId="9">GDIRMAN!$A$1:$I$51</definedName>
    <definedName name="_xlnm.Print_Area" localSheetId="6">'GR GJMUNGKUR'!$B$1:$G$52</definedName>
    <definedName name="_xlnm.Print_Area" localSheetId="1">'GRA JATENG'!$B$2:$G$52</definedName>
    <definedName name="_xlnm.Print_Area" localSheetId="3">GRACABAN!$A$1:$G$50</definedName>
    <definedName name="_xlnm.Print_Area" localSheetId="2">GRAHAYU!$A$1:$G$50</definedName>
    <definedName name="_xlnm.Print_Area" localSheetId="5">GRAOMBO!$B$1:$G$54</definedName>
    <definedName name="_xlnm.Print_Area" localSheetId="4">GRARWNING!$A$1:$H$50</definedName>
    <definedName name="_xlnm.Print_Area" localSheetId="8">GRASPOR!$B$2:$G$53</definedName>
    <definedName name="_xlnm.Print_Area" localSheetId="7">GRAWDLTG!$B$1:$G$51</definedName>
    <definedName name="_xlnm.Print_Area" localSheetId="12">'RINCI 1'!$A$2:$I$61</definedName>
    <definedName name="_xlnm.Print_Area" localSheetId="13">'RINCI 2'!$A$2:$I$47</definedName>
    <definedName name="_xlnm.Print_Area" localSheetId="11">UTAMA!$A$1:$K$52</definedName>
  </definedNames>
  <calcPr calcId="124519"/>
</workbook>
</file>

<file path=xl/calcChain.xml><?xml version="1.0" encoding="utf-8"?>
<calcChain xmlns="http://schemas.openxmlformats.org/spreadsheetml/2006/main">
  <c r="AP66" i="11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P396"/>
  <c r="AP397"/>
  <c r="AP398"/>
  <c r="AP399"/>
  <c r="AP400"/>
  <c r="AP401"/>
  <c r="AP402"/>
  <c r="AP403"/>
  <c r="AP404"/>
  <c r="AP405"/>
  <c r="AP406"/>
  <c r="AP407"/>
  <c r="AP408"/>
  <c r="AP409"/>
  <c r="AP410"/>
  <c r="AP411"/>
  <c r="AP412"/>
  <c r="AP413"/>
  <c r="AP414"/>
  <c r="AP415"/>
  <c r="AP416"/>
  <c r="AP417"/>
  <c r="AP418"/>
  <c r="AP419"/>
  <c r="AP420"/>
  <c r="AP421"/>
  <c r="AP422"/>
  <c r="AP423"/>
  <c r="AP424"/>
  <c r="AP425"/>
  <c r="AP426"/>
  <c r="AP427"/>
  <c r="AP428"/>
  <c r="AQ399"/>
  <c r="X40"/>
  <c r="X41"/>
  <c r="X44"/>
  <c r="I332"/>
  <c r="I334" s="1"/>
  <c r="I285"/>
  <c r="I287" s="1"/>
  <c r="I238"/>
  <c r="I240" s="1"/>
  <c r="I191"/>
  <c r="I193" s="1"/>
  <c r="I144"/>
  <c r="I146" s="1"/>
  <c r="I97"/>
  <c r="I99" s="1"/>
  <c r="I49"/>
  <c r="I51" s="1"/>
  <c r="I98" l="1"/>
  <c r="I145"/>
  <c r="I192"/>
  <c r="I239"/>
  <c r="I286"/>
  <c r="I333"/>
  <c r="N39" l="1"/>
  <c r="O39"/>
  <c r="P39"/>
  <c r="Q39"/>
  <c r="R39"/>
  <c r="S39"/>
  <c r="T39"/>
  <c r="U39"/>
  <c r="V39"/>
  <c r="W39"/>
  <c r="X39"/>
  <c r="N40"/>
  <c r="O40"/>
  <c r="P40"/>
  <c r="Q40"/>
  <c r="R40"/>
  <c r="S40"/>
  <c r="T40"/>
  <c r="U40"/>
  <c r="V40"/>
  <c r="W40"/>
  <c r="N41"/>
  <c r="O41"/>
  <c r="P41"/>
  <c r="Q41"/>
  <c r="R41"/>
  <c r="S41"/>
  <c r="T41"/>
  <c r="U41"/>
  <c r="V41"/>
  <c r="W41"/>
  <c r="N42"/>
  <c r="O42"/>
  <c r="P42"/>
  <c r="Q42"/>
  <c r="R42"/>
  <c r="S42"/>
  <c r="T42"/>
  <c r="U42"/>
  <c r="V42"/>
  <c r="W42"/>
  <c r="X42"/>
  <c r="N44"/>
  <c r="O44"/>
  <c r="P44"/>
  <c r="Q44"/>
  <c r="R44"/>
  <c r="S44"/>
  <c r="T44"/>
  <c r="U44"/>
  <c r="V44"/>
  <c r="W44"/>
  <c r="M305"/>
  <c r="AQ429"/>
  <c r="AQ428"/>
  <c r="AQ427"/>
  <c r="AQ426"/>
  <c r="AQ425"/>
  <c r="AQ424"/>
  <c r="AQ423"/>
  <c r="AQ422"/>
  <c r="AQ421"/>
  <c r="AQ420"/>
  <c r="AQ419"/>
  <c r="AQ418"/>
  <c r="AQ417"/>
  <c r="AQ416"/>
  <c r="AQ415"/>
  <c r="AQ414"/>
  <c r="AQ413"/>
  <c r="AQ412"/>
  <c r="AQ411"/>
  <c r="AQ410"/>
  <c r="AQ409"/>
  <c r="AQ408"/>
  <c r="AQ407"/>
  <c r="AQ406"/>
  <c r="AQ405"/>
  <c r="AQ404"/>
  <c r="AQ403"/>
  <c r="AQ402"/>
  <c r="AQ401"/>
  <c r="AQ400"/>
  <c r="AQ398"/>
  <c r="AQ397"/>
  <c r="AQ396"/>
  <c r="AQ395"/>
  <c r="AQ394"/>
  <c r="AQ393"/>
  <c r="AQ392"/>
  <c r="AQ391"/>
  <c r="AQ390"/>
  <c r="AQ389"/>
  <c r="AQ388"/>
  <c r="AQ387"/>
  <c r="AQ386"/>
  <c r="AQ385"/>
  <c r="AQ384"/>
  <c r="AQ383"/>
  <c r="AQ382"/>
  <c r="AQ381"/>
  <c r="AQ380"/>
  <c r="AQ379"/>
  <c r="AQ378"/>
  <c r="AQ377"/>
  <c r="AQ376"/>
  <c r="AQ375"/>
  <c r="AQ374"/>
  <c r="AQ373"/>
  <c r="AQ372"/>
  <c r="AQ371"/>
  <c r="AQ370"/>
  <c r="AQ369"/>
  <c r="AQ368"/>
  <c r="AQ367"/>
  <c r="AQ366"/>
  <c r="AQ365"/>
  <c r="AQ364"/>
  <c r="AQ363"/>
  <c r="AQ362"/>
  <c r="AQ361"/>
  <c r="AQ360"/>
  <c r="AQ359"/>
  <c r="AQ358"/>
  <c r="AQ357"/>
  <c r="AQ356"/>
  <c r="AQ355"/>
  <c r="AQ354"/>
  <c r="AQ353"/>
  <c r="AQ352"/>
  <c r="AQ351"/>
  <c r="AQ350"/>
  <c r="AQ349"/>
  <c r="AQ348"/>
  <c r="AQ347"/>
  <c r="AQ346"/>
  <c r="AQ345"/>
  <c r="AQ344"/>
  <c r="AQ343"/>
  <c r="AQ342"/>
  <c r="AQ341"/>
  <c r="AQ340"/>
  <c r="AQ339"/>
  <c r="AQ338"/>
  <c r="AQ337"/>
  <c r="AQ336"/>
  <c r="AQ335"/>
  <c r="AQ334"/>
  <c r="AQ333"/>
  <c r="AQ332"/>
  <c r="AQ331"/>
  <c r="AQ330"/>
  <c r="AQ329"/>
  <c r="AQ328"/>
  <c r="AQ327"/>
  <c r="AQ326"/>
  <c r="AQ325"/>
  <c r="AQ324"/>
  <c r="AQ323"/>
  <c r="AQ322"/>
  <c r="AQ321"/>
  <c r="AQ320"/>
  <c r="AQ319"/>
  <c r="AQ318"/>
  <c r="AQ317"/>
  <c r="AQ316"/>
  <c r="AQ315"/>
  <c r="AQ314"/>
  <c r="AQ313"/>
  <c r="AQ312"/>
  <c r="AQ311"/>
  <c r="AQ310"/>
  <c r="AQ309"/>
  <c r="AQ308"/>
  <c r="AQ307"/>
  <c r="AQ306"/>
  <c r="AQ305"/>
  <c r="AQ304"/>
  <c r="AQ303"/>
  <c r="AQ302"/>
  <c r="AQ301"/>
  <c r="AQ300"/>
  <c r="AQ299"/>
  <c r="AQ298"/>
  <c r="AQ297"/>
  <c r="AQ296"/>
  <c r="AQ295"/>
  <c r="AQ294"/>
  <c r="AQ293"/>
  <c r="AQ292"/>
  <c r="AQ291"/>
  <c r="AQ290"/>
  <c r="AQ289"/>
  <c r="AQ288"/>
  <c r="AQ287"/>
  <c r="AQ286"/>
  <c r="AQ285"/>
  <c r="AQ284"/>
  <c r="AQ283"/>
  <c r="AQ282"/>
  <c r="AQ281"/>
  <c r="AQ280"/>
  <c r="AQ279"/>
  <c r="AQ278"/>
  <c r="AQ277"/>
  <c r="AQ276"/>
  <c r="AQ275"/>
  <c r="AQ274"/>
  <c r="AQ273"/>
  <c r="AQ272"/>
  <c r="AQ271"/>
  <c r="AQ270"/>
  <c r="AQ269"/>
  <c r="AQ268"/>
  <c r="AQ267"/>
  <c r="AQ266"/>
  <c r="AQ265"/>
  <c r="AQ264"/>
  <c r="AQ263"/>
  <c r="AQ262"/>
  <c r="AQ261"/>
  <c r="AQ260"/>
  <c r="AQ259"/>
  <c r="AQ258"/>
  <c r="AQ257"/>
  <c r="AQ256"/>
  <c r="AQ255"/>
  <c r="AQ254"/>
  <c r="AQ253"/>
  <c r="AQ252"/>
  <c r="AQ251"/>
  <c r="AQ250"/>
  <c r="AQ249"/>
  <c r="AQ248"/>
  <c r="AQ247"/>
  <c r="AQ246"/>
  <c r="AQ245"/>
  <c r="AQ244"/>
  <c r="AQ243"/>
  <c r="AQ242"/>
  <c r="AQ241"/>
  <c r="AQ240"/>
  <c r="AQ239"/>
  <c r="AQ238"/>
  <c r="AQ237"/>
  <c r="AQ236"/>
  <c r="AQ235"/>
  <c r="AQ234"/>
  <c r="AQ233"/>
  <c r="AQ232"/>
  <c r="AQ231"/>
  <c r="AQ230"/>
  <c r="AQ229"/>
  <c r="AQ228"/>
  <c r="AQ227"/>
  <c r="AQ226"/>
  <c r="AQ225"/>
  <c r="AQ224"/>
  <c r="AQ223"/>
  <c r="AQ222"/>
  <c r="AQ221"/>
  <c r="AQ220"/>
  <c r="AQ219"/>
  <c r="AQ218"/>
  <c r="AQ217"/>
  <c r="AQ216"/>
  <c r="AQ215"/>
  <c r="AQ214"/>
  <c r="AQ213"/>
  <c r="AQ212"/>
  <c r="AQ211"/>
  <c r="AQ210"/>
  <c r="AQ209"/>
  <c r="AQ208"/>
  <c r="AQ207"/>
  <c r="AQ206"/>
  <c r="AQ205"/>
  <c r="AQ204"/>
  <c r="AQ203"/>
  <c r="AQ202"/>
  <c r="AQ201"/>
  <c r="AQ200"/>
  <c r="AQ199"/>
  <c r="AQ198"/>
  <c r="AQ197"/>
  <c r="AQ196"/>
  <c r="AQ195"/>
  <c r="AQ194"/>
  <c r="AQ193"/>
  <c r="AQ192"/>
  <c r="AQ191"/>
  <c r="AQ190"/>
  <c r="AQ189"/>
  <c r="AQ188"/>
  <c r="AQ187"/>
  <c r="AQ186"/>
  <c r="AQ185"/>
  <c r="AQ184"/>
  <c r="AQ183"/>
  <c r="AQ182"/>
  <c r="AQ181"/>
  <c r="AQ180"/>
  <c r="AQ179"/>
  <c r="AQ178"/>
  <c r="AQ177"/>
  <c r="AQ176"/>
  <c r="AQ175"/>
  <c r="AQ174"/>
  <c r="AQ173"/>
  <c r="AQ172"/>
  <c r="AQ171"/>
  <c r="AQ170"/>
  <c r="AQ169"/>
  <c r="AQ168"/>
  <c r="AQ167"/>
  <c r="AQ166"/>
  <c r="AQ165"/>
  <c r="AQ164"/>
  <c r="AQ163"/>
  <c r="AQ162"/>
  <c r="AQ161"/>
  <c r="AQ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L66"/>
  <c r="AQ65"/>
  <c r="AP65"/>
  <c r="AW62"/>
  <c r="BB57"/>
  <c r="BB58" s="1"/>
  <c r="AM45" s="1"/>
  <c r="BA57"/>
  <c r="BA58" s="1"/>
  <c r="AL45" s="1"/>
  <c r="AZ57"/>
  <c r="AZ58" s="1"/>
  <c r="AK45" s="1"/>
  <c r="AY57"/>
  <c r="AY58" s="1"/>
  <c r="AJ45" s="1"/>
  <c r="AX57"/>
  <c r="AX58" s="1"/>
  <c r="AI45" s="1"/>
  <c r="AW57"/>
  <c r="AW58" s="1"/>
  <c r="AH45" s="1"/>
  <c r="AV57"/>
  <c r="AV58" s="1"/>
  <c r="AG45" s="1"/>
  <c r="AU57"/>
  <c r="AU58" s="1"/>
  <c r="AF45" s="1"/>
  <c r="AT57"/>
  <c r="AT58" s="1"/>
  <c r="AE45" s="1"/>
  <c r="AS57"/>
  <c r="AS58" s="1"/>
  <c r="AD45" s="1"/>
  <c r="AR57"/>
  <c r="AR58" s="1"/>
  <c r="AC45" s="1"/>
  <c r="AQ57"/>
  <c r="AQ58" s="1"/>
  <c r="BB51"/>
  <c r="BB52" s="1"/>
  <c r="BA51"/>
  <c r="BA52" s="1"/>
  <c r="AZ51"/>
  <c r="AZ52" s="1"/>
  <c r="AY51"/>
  <c r="AY52" s="1"/>
  <c r="AX51"/>
  <c r="AX52" s="1"/>
  <c r="AW51"/>
  <c r="AW52" s="1"/>
  <c r="AV51"/>
  <c r="AV52" s="1"/>
  <c r="AU51"/>
  <c r="AU52" s="1"/>
  <c r="AT51"/>
  <c r="AT52" s="1"/>
  <c r="AS51"/>
  <c r="AS52" s="1"/>
  <c r="AR51"/>
  <c r="AR52" s="1"/>
  <c r="AQ51"/>
  <c r="AQ52" s="1"/>
  <c r="AO49"/>
  <c r="AB45"/>
  <c r="AM44"/>
  <c r="AL44"/>
  <c r="AK44"/>
  <c r="AJ44"/>
  <c r="AI44"/>
  <c r="AH44"/>
  <c r="AG44"/>
  <c r="AF44"/>
  <c r="AE44"/>
  <c r="AD44"/>
  <c r="AC44"/>
  <c r="AB44"/>
  <c r="AO57" s="1"/>
  <c r="AM43"/>
  <c r="AL43"/>
  <c r="AK43"/>
  <c r="AJ43"/>
  <c r="AI43"/>
  <c r="AH43"/>
  <c r="AG43"/>
  <c r="AF43"/>
  <c r="AE43"/>
  <c r="AD43"/>
  <c r="AC43"/>
  <c r="AB43"/>
  <c r="AM42"/>
  <c r="AL42"/>
  <c r="AK42"/>
  <c r="AJ42"/>
  <c r="AI42"/>
  <c r="AH42"/>
  <c r="AG42"/>
  <c r="AF42"/>
  <c r="AE42"/>
  <c r="AD42"/>
  <c r="AC42"/>
  <c r="AB42"/>
  <c r="AO52" s="1"/>
  <c r="AM41"/>
  <c r="AL41"/>
  <c r="AK41"/>
  <c r="AJ41"/>
  <c r="AI41"/>
  <c r="AH41"/>
  <c r="AG41"/>
  <c r="AF41"/>
  <c r="AE41"/>
  <c r="AD41"/>
  <c r="AC41"/>
  <c r="AB41"/>
  <c r="AL40"/>
  <c r="AK40"/>
  <c r="AJ40"/>
  <c r="AI40"/>
  <c r="AH40"/>
  <c r="AG40"/>
  <c r="AF40"/>
  <c r="AE40"/>
  <c r="AD40"/>
  <c r="AC40"/>
  <c r="AB40"/>
  <c r="AM39"/>
  <c r="AL39"/>
  <c r="AK39"/>
  <c r="AJ39"/>
  <c r="AI39"/>
  <c r="AH39"/>
  <c r="AG39"/>
  <c r="AF39"/>
  <c r="AE39"/>
  <c r="AD39"/>
  <c r="AC39"/>
  <c r="AB39"/>
  <c r="AR66" l="1"/>
  <c r="AS60"/>
  <c r="AR65"/>
  <c r="AR67" l="1"/>
  <c r="AR68" l="1"/>
  <c r="AR69" l="1"/>
  <c r="AR70" l="1"/>
  <c r="AR71" l="1"/>
  <c r="AR72" l="1"/>
  <c r="AR73" l="1"/>
  <c r="AR74" l="1"/>
  <c r="AR75" l="1"/>
  <c r="AR76" l="1"/>
  <c r="AR77" l="1"/>
  <c r="AR78" l="1"/>
  <c r="AR79" l="1"/>
  <c r="AR80" l="1"/>
  <c r="AR81" l="1"/>
  <c r="AR82" l="1"/>
  <c r="AR83" l="1"/>
  <c r="AR84" l="1"/>
  <c r="AR85" l="1"/>
  <c r="AR86" l="1"/>
  <c r="AR87" l="1"/>
  <c r="AR88" l="1"/>
  <c r="AR89" l="1"/>
  <c r="AR90" l="1"/>
  <c r="AR91" l="1"/>
  <c r="AR92" l="1"/>
  <c r="AR93" l="1"/>
  <c r="AR94" l="1"/>
  <c r="AR95" l="1"/>
  <c r="AR96" l="1"/>
  <c r="AR97" l="1"/>
  <c r="AR98" l="1"/>
  <c r="AR99" l="1"/>
  <c r="AR100" l="1"/>
  <c r="AR101" l="1"/>
  <c r="AR102" l="1"/>
  <c r="AR103" l="1"/>
  <c r="AR104" l="1"/>
  <c r="AR105" l="1"/>
  <c r="AR106" l="1"/>
  <c r="AR107" l="1"/>
  <c r="AR108" l="1"/>
  <c r="AR109" l="1"/>
  <c r="AR110" l="1"/>
  <c r="AR111" l="1"/>
  <c r="AR112" l="1"/>
  <c r="AR113" l="1"/>
  <c r="AR114" l="1"/>
  <c r="AR115" l="1"/>
  <c r="AR116" l="1"/>
  <c r="AR117" l="1"/>
  <c r="AR118" l="1"/>
  <c r="AR119" l="1"/>
  <c r="AR120" l="1"/>
  <c r="AR121" l="1"/>
  <c r="AR122" l="1"/>
  <c r="AR123" l="1"/>
  <c r="AR124" l="1"/>
  <c r="AR125" l="1"/>
  <c r="AR126" l="1"/>
  <c r="AR127" l="1"/>
  <c r="AR128" l="1"/>
  <c r="AR129" l="1"/>
  <c r="AR130" l="1"/>
  <c r="AR131" l="1"/>
  <c r="AR132" l="1"/>
  <c r="AR133" l="1"/>
  <c r="AR134" l="1"/>
  <c r="AR135" l="1"/>
  <c r="AR136" l="1"/>
  <c r="AR137" l="1"/>
  <c r="AR138" l="1"/>
  <c r="AR139" l="1"/>
  <c r="AR140" l="1"/>
  <c r="AR141" l="1"/>
  <c r="AR142" l="1"/>
  <c r="AR143" l="1"/>
  <c r="AR144" l="1"/>
  <c r="AR145" l="1"/>
  <c r="AR146" l="1"/>
  <c r="AR147" l="1"/>
  <c r="AR148" l="1"/>
  <c r="AR149" l="1"/>
  <c r="AR150" l="1"/>
  <c r="AR151" l="1"/>
  <c r="AR152" l="1"/>
  <c r="AR153" l="1"/>
  <c r="AR154" l="1"/>
  <c r="AR155" l="1"/>
  <c r="AR156" l="1"/>
  <c r="AR157" l="1"/>
  <c r="AR158" l="1"/>
  <c r="AR159" l="1"/>
  <c r="AR160" l="1"/>
  <c r="AR161" l="1"/>
  <c r="AR162" l="1"/>
  <c r="AR163" l="1"/>
  <c r="AR164" l="1"/>
  <c r="AR165" l="1"/>
  <c r="AR166" l="1"/>
  <c r="AR167" l="1"/>
  <c r="AR168" l="1"/>
  <c r="AR169" l="1"/>
  <c r="AR170" l="1"/>
  <c r="AR171" l="1"/>
  <c r="AR172" l="1"/>
  <c r="AR173" l="1"/>
  <c r="AR174" l="1"/>
  <c r="AR175" l="1"/>
  <c r="AR176" l="1"/>
  <c r="AR177" l="1"/>
  <c r="AR178" l="1"/>
  <c r="AR179" l="1"/>
  <c r="AR180" l="1"/>
  <c r="AR181" l="1"/>
  <c r="AR182" l="1"/>
  <c r="AR183" l="1"/>
  <c r="AR184" l="1"/>
  <c r="AR185" l="1"/>
  <c r="AR186" l="1"/>
  <c r="AR187" l="1"/>
  <c r="AR188" l="1"/>
  <c r="AR189" l="1"/>
  <c r="AR190" l="1"/>
  <c r="AR191" l="1"/>
  <c r="AR192" l="1"/>
  <c r="AR193" l="1"/>
  <c r="AR194" l="1"/>
  <c r="AR195" l="1"/>
  <c r="AR196" l="1"/>
  <c r="AR197" l="1"/>
  <c r="AR198" l="1"/>
  <c r="AR199" l="1"/>
  <c r="AR200" l="1"/>
  <c r="AR201" l="1"/>
  <c r="AR202" l="1"/>
  <c r="AR203" l="1"/>
  <c r="AR204" l="1"/>
  <c r="AR205" l="1"/>
  <c r="AR206" l="1"/>
  <c r="AR207" l="1"/>
  <c r="AR208" l="1"/>
  <c r="AR209" l="1"/>
  <c r="AR210" l="1"/>
  <c r="AR211" l="1"/>
  <c r="AR212" l="1"/>
  <c r="AR213" l="1"/>
  <c r="AR214" l="1"/>
  <c r="AR215" l="1"/>
  <c r="AR216" l="1"/>
  <c r="AR217" l="1"/>
  <c r="AR218" l="1"/>
  <c r="AR219" l="1"/>
  <c r="AR220" l="1"/>
  <c r="AR221" l="1"/>
  <c r="AR222" l="1"/>
  <c r="AR223" l="1"/>
  <c r="AR224" l="1"/>
  <c r="AR225" l="1"/>
  <c r="AR226" l="1"/>
  <c r="AR227" l="1"/>
  <c r="AR228" l="1"/>
  <c r="AR229" l="1"/>
  <c r="AR230" l="1"/>
  <c r="AR231" l="1"/>
  <c r="AR232" l="1"/>
  <c r="AR233" l="1"/>
  <c r="AR234" l="1"/>
  <c r="AR235" l="1"/>
  <c r="AR236" l="1"/>
  <c r="AR237" l="1"/>
  <c r="AR238" l="1"/>
  <c r="AR239" l="1"/>
  <c r="AR240" l="1"/>
  <c r="AR241" l="1"/>
  <c r="AR242" l="1"/>
  <c r="AR243" l="1"/>
  <c r="AR244" l="1"/>
  <c r="AR245" l="1"/>
  <c r="AR246" l="1"/>
  <c r="AR247" l="1"/>
  <c r="AR248" l="1"/>
  <c r="AR249" l="1"/>
  <c r="AR250" l="1"/>
  <c r="AR251" l="1"/>
  <c r="AR252" l="1"/>
  <c r="AR253" l="1"/>
  <c r="AR254" l="1"/>
  <c r="AR255" l="1"/>
  <c r="AR256" l="1"/>
  <c r="AR257" l="1"/>
  <c r="AR258" l="1"/>
  <c r="AR259" l="1"/>
  <c r="AR260" l="1"/>
  <c r="AR261" l="1"/>
  <c r="AR262" l="1"/>
  <c r="AR263" l="1"/>
  <c r="AR264" l="1"/>
  <c r="AR265" l="1"/>
  <c r="AR266" l="1"/>
  <c r="AR267" l="1"/>
  <c r="AR268" l="1"/>
  <c r="AR269" l="1"/>
  <c r="AR270" l="1"/>
  <c r="AR271" l="1"/>
  <c r="AR272" l="1"/>
  <c r="AR273" l="1"/>
  <c r="AR274" l="1"/>
  <c r="AR275" l="1"/>
  <c r="AR276" l="1"/>
  <c r="AR277" l="1"/>
  <c r="AR278" l="1"/>
  <c r="AR279" l="1"/>
  <c r="AR280" l="1"/>
  <c r="AR281" l="1"/>
  <c r="AR282" l="1"/>
  <c r="AR283" l="1"/>
  <c r="AR284" l="1"/>
  <c r="AR285" l="1"/>
  <c r="AR286" l="1"/>
  <c r="AR287" l="1"/>
  <c r="AR288" l="1"/>
  <c r="AR289" l="1"/>
  <c r="AR290" l="1"/>
  <c r="AR291" l="1"/>
  <c r="AR292" l="1"/>
  <c r="AR293" l="1"/>
  <c r="AR294" l="1"/>
  <c r="AR295" l="1"/>
  <c r="AR296" l="1"/>
  <c r="AR297" l="1"/>
  <c r="AR298" l="1"/>
  <c r="AR299" l="1"/>
  <c r="AR300" l="1"/>
  <c r="AR301" l="1"/>
  <c r="AR302" l="1"/>
  <c r="AR303" l="1"/>
  <c r="AR304" l="1"/>
  <c r="AR305" l="1"/>
  <c r="AR306" l="1"/>
  <c r="AR307" l="1"/>
  <c r="AR308" l="1"/>
  <c r="AR309" l="1"/>
  <c r="AR310" l="1"/>
  <c r="AR311" l="1"/>
  <c r="AR312" l="1"/>
  <c r="AR313" l="1"/>
  <c r="AR314" l="1"/>
  <c r="AR315" l="1"/>
  <c r="AR316" l="1"/>
  <c r="AR317" l="1"/>
  <c r="AR318" l="1"/>
  <c r="AR319" l="1"/>
  <c r="AR320" l="1"/>
  <c r="AR321" l="1"/>
  <c r="AR322" l="1"/>
  <c r="AR323" l="1"/>
  <c r="AR324" l="1"/>
  <c r="AR325" l="1"/>
  <c r="AR326" l="1"/>
  <c r="AR327" l="1"/>
  <c r="AR328" l="1"/>
  <c r="AR329" l="1"/>
  <c r="AR330" l="1"/>
  <c r="AR331" l="1"/>
  <c r="AR332" l="1"/>
  <c r="AR333" l="1"/>
  <c r="AR334" l="1"/>
  <c r="AR335" l="1"/>
  <c r="AR336" l="1"/>
  <c r="AR337" l="1"/>
  <c r="AR338" l="1"/>
  <c r="AR339" l="1"/>
  <c r="AR340" l="1"/>
  <c r="AR341" l="1"/>
  <c r="AR342" l="1"/>
  <c r="AR343" l="1"/>
  <c r="AR344" l="1"/>
  <c r="AR345" l="1"/>
  <c r="AR346" l="1"/>
  <c r="AR347" l="1"/>
  <c r="AR348" l="1"/>
  <c r="AR349" l="1"/>
  <c r="AR350" l="1"/>
  <c r="AR351" l="1"/>
  <c r="AR352" l="1"/>
  <c r="AR353" l="1"/>
  <c r="AR354" l="1"/>
  <c r="AR355" l="1"/>
  <c r="AR356" l="1"/>
  <c r="AR357" l="1"/>
  <c r="AR358" l="1"/>
  <c r="AR359" l="1"/>
  <c r="AR360" l="1"/>
  <c r="AR361" l="1"/>
  <c r="AR362" l="1"/>
  <c r="AR363" l="1"/>
  <c r="AR364" l="1"/>
  <c r="AR365" l="1"/>
  <c r="AR366" l="1"/>
  <c r="AR367" l="1"/>
  <c r="AR368" l="1"/>
  <c r="AR369" l="1"/>
  <c r="AR370" l="1"/>
  <c r="AR371" l="1"/>
  <c r="AR372" l="1"/>
  <c r="AR373" l="1"/>
  <c r="AR374" l="1"/>
  <c r="AR375" l="1"/>
  <c r="AR376" l="1"/>
  <c r="AR377" l="1"/>
  <c r="AR378" l="1"/>
  <c r="AR379" l="1"/>
  <c r="AR380" l="1"/>
  <c r="AR381" l="1"/>
  <c r="AR382" l="1"/>
  <c r="AR383" l="1"/>
  <c r="AR384" l="1"/>
  <c r="AR385" l="1"/>
  <c r="AR386" l="1"/>
  <c r="AR387" l="1"/>
  <c r="AR388" l="1"/>
  <c r="AR389" l="1"/>
  <c r="AR390" l="1"/>
  <c r="AR391" l="1"/>
  <c r="AR392" l="1"/>
  <c r="AR393" l="1"/>
  <c r="AR394" l="1"/>
  <c r="AR395" l="1"/>
  <c r="AR396" l="1"/>
  <c r="AR397" l="1"/>
  <c r="AR398" l="1"/>
  <c r="AR399" l="1"/>
  <c r="AR400" l="1"/>
  <c r="AR401" l="1"/>
  <c r="AR402" l="1"/>
  <c r="AR403" l="1"/>
  <c r="AR404" l="1"/>
  <c r="AR405" l="1"/>
  <c r="AR406" l="1"/>
  <c r="AR407" l="1"/>
  <c r="AR408" l="1"/>
  <c r="AR409" l="1"/>
  <c r="AR410" l="1"/>
  <c r="AR411" l="1"/>
  <c r="K44"/>
  <c r="K45"/>
  <c r="K46"/>
  <c r="K47"/>
  <c r="K48"/>
  <c r="K24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12"/>
  <c r="K13"/>
  <c r="K14"/>
  <c r="K15"/>
  <c r="K17"/>
  <c r="K18"/>
  <c r="K19"/>
  <c r="K20"/>
  <c r="K21"/>
  <c r="K22"/>
  <c r="K23"/>
  <c r="K11"/>
  <c r="AR412" l="1"/>
  <c r="G11" i="13"/>
  <c r="E27"/>
  <c r="AR413" i="11" l="1"/>
  <c r="D16" i="25"/>
  <c r="AR414" i="11" l="1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7"/>
  <c r="J106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AR415" l="1"/>
  <c r="H19" i="13"/>
  <c r="H11"/>
  <c r="I11" s="1"/>
  <c r="AA4" i="30" s="1"/>
  <c r="H12" i="13"/>
  <c r="H13"/>
  <c r="H14"/>
  <c r="H15"/>
  <c r="H16"/>
  <c r="H17"/>
  <c r="H18"/>
  <c r="E242" i="11"/>
  <c r="D51"/>
  <c r="AR416" l="1"/>
  <c r="E195"/>
  <c r="E148" s="1"/>
  <c r="E101" s="1"/>
  <c r="E54" s="1"/>
  <c r="E6" s="1"/>
  <c r="AR417" l="1"/>
  <c r="D52"/>
  <c r="G53" i="14"/>
  <c r="G49"/>
  <c r="G45"/>
  <c r="G41"/>
  <c r="D39" i="13"/>
  <c r="D17" i="12"/>
  <c r="AR418" i="11" l="1"/>
  <c r="G9" i="14"/>
  <c r="A13"/>
  <c r="G13"/>
  <c r="A17"/>
  <c r="G17"/>
  <c r="A21"/>
  <c r="G21"/>
  <c r="A25"/>
  <c r="G25"/>
  <c r="A29"/>
  <c r="G29"/>
  <c r="A33"/>
  <c r="G33"/>
  <c r="A37"/>
  <c r="G37"/>
  <c r="A41"/>
  <c r="A45" s="1"/>
  <c r="A49" s="1"/>
  <c r="A53" s="1"/>
  <c r="A4" i="13"/>
  <c r="E9"/>
  <c r="F9"/>
  <c r="G9"/>
  <c r="H9"/>
  <c r="A10"/>
  <c r="E10"/>
  <c r="F10"/>
  <c r="G10"/>
  <c r="H10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E11"/>
  <c r="F11"/>
  <c r="E12"/>
  <c r="F12"/>
  <c r="G12"/>
  <c r="I12" s="1"/>
  <c r="AA5" i="30" s="1"/>
  <c r="E13" i="13"/>
  <c r="F13"/>
  <c r="G13"/>
  <c r="I13" s="1"/>
  <c r="AA6" i="30" s="1"/>
  <c r="E14" i="13"/>
  <c r="F14"/>
  <c r="G14"/>
  <c r="I14" s="1"/>
  <c r="AA7" i="30" s="1"/>
  <c r="E15" i="13"/>
  <c r="F15"/>
  <c r="G15"/>
  <c r="I15" s="1"/>
  <c r="AA8" i="30" s="1"/>
  <c r="E16" i="13"/>
  <c r="F16"/>
  <c r="G16"/>
  <c r="I16" s="1"/>
  <c r="AA9" i="30" s="1"/>
  <c r="E17" i="13"/>
  <c r="F17"/>
  <c r="G17"/>
  <c r="I17" s="1"/>
  <c r="AA10" i="30" s="1"/>
  <c r="E18" i="13"/>
  <c r="F18"/>
  <c r="G18"/>
  <c r="I18" s="1"/>
  <c r="AA11" i="30" s="1"/>
  <c r="E19" i="13"/>
  <c r="F19"/>
  <c r="G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C39"/>
  <c r="A4" i="12"/>
  <c r="E9"/>
  <c r="F9"/>
  <c r="G9"/>
  <c r="H9"/>
  <c r="A10"/>
  <c r="E10"/>
  <c r="F10"/>
  <c r="G10"/>
  <c r="H10"/>
  <c r="A11"/>
  <c r="A12" s="1"/>
  <c r="A13" s="1"/>
  <c r="A14" s="1"/>
  <c r="A15" s="1"/>
  <c r="A16" s="1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C17"/>
  <c r="A12" i="1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E49"/>
  <c r="G49"/>
  <c r="I50" s="1"/>
  <c r="A6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E97"/>
  <c r="G97"/>
  <c r="A107"/>
  <c r="A108" s="1"/>
  <c r="A109" s="1"/>
  <c r="A112"/>
  <c r="A113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E144"/>
  <c r="G144"/>
  <c r="A154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5"/>
  <c r="A176" s="1"/>
  <c r="A177" s="1"/>
  <c r="A178" s="1"/>
  <c r="A179" s="1"/>
  <c r="A180" s="1"/>
  <c r="A181" s="1"/>
  <c r="A182" s="1"/>
  <c r="A183" s="1"/>
  <c r="A184" s="1"/>
  <c r="A186" s="1"/>
  <c r="A187" s="1"/>
  <c r="A188" s="1"/>
  <c r="A189" s="1"/>
  <c r="E191"/>
  <c r="G191"/>
  <c r="A20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E238"/>
  <c r="G238"/>
  <c r="A248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6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E285"/>
  <c r="G285"/>
  <c r="A296"/>
  <c r="A297" s="1"/>
  <c r="A298" s="1"/>
  <c r="A299" s="1"/>
  <c r="A301"/>
  <c r="A302" s="1"/>
  <c r="A303" s="1"/>
  <c r="A304" s="1"/>
  <c r="A305" s="1"/>
  <c r="A306" s="1"/>
  <c r="A307" s="1"/>
  <c r="A308" s="1"/>
  <c r="A309" s="1"/>
  <c r="A311"/>
  <c r="A312" s="1"/>
  <c r="A313" s="1"/>
  <c r="A314" s="1"/>
  <c r="A315" s="1"/>
  <c r="A316" s="1"/>
  <c r="A317" s="1"/>
  <c r="A319" s="1"/>
  <c r="A320" s="1"/>
  <c r="A321" s="1"/>
  <c r="A322" s="1"/>
  <c r="A323" s="1"/>
  <c r="A324" s="1"/>
  <c r="A325" s="1"/>
  <c r="A326" s="1"/>
  <c r="A327" s="1"/>
  <c r="A328" s="1"/>
  <c r="A330" s="1"/>
  <c r="E332"/>
  <c r="G332"/>
  <c r="A5" i="3"/>
  <c r="C11"/>
  <c r="D11"/>
  <c r="E11"/>
  <c r="F11"/>
  <c r="G11"/>
  <c r="H11"/>
  <c r="A12"/>
  <c r="C12"/>
  <c r="D12"/>
  <c r="E12"/>
  <c r="F12"/>
  <c r="G12"/>
  <c r="H1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I49"/>
  <c r="I19" i="13" l="1"/>
  <c r="AA12" i="30" s="1"/>
  <c r="AR419" i="11"/>
  <c r="I16" i="12"/>
  <c r="S9" i="30" s="1"/>
  <c r="I14" i="12"/>
  <c r="S7" i="30" s="1"/>
  <c r="I12" i="12"/>
  <c r="S5" i="30" s="1"/>
  <c r="I15" i="12"/>
  <c r="S8" i="30" s="1"/>
  <c r="I11" i="12"/>
  <c r="S4" i="30" s="1"/>
  <c r="I9" i="12"/>
  <c r="S2" i="30" s="1"/>
  <c r="I10" i="12"/>
  <c r="S3" i="30" s="1"/>
  <c r="I13" i="12"/>
  <c r="S6" i="30" s="1"/>
  <c r="I38" i="13"/>
  <c r="AA31" i="30" s="1"/>
  <c r="I37" i="13"/>
  <c r="AA30" i="30" s="1"/>
  <c r="I36" i="13"/>
  <c r="AA29" i="30" s="1"/>
  <c r="I35" i="13"/>
  <c r="AA28" i="30" s="1"/>
  <c r="I34" i="13"/>
  <c r="AA27" i="30" s="1"/>
  <c r="I33" i="13"/>
  <c r="AA26" i="30" s="1"/>
  <c r="I32" i="13"/>
  <c r="AA25" i="30" s="1"/>
  <c r="I31" i="13"/>
  <c r="AA24" i="30" s="1"/>
  <c r="I30" i="13"/>
  <c r="AA23" i="30" s="1"/>
  <c r="I29" i="13"/>
  <c r="AA22" i="30" s="1"/>
  <c r="I28" i="13"/>
  <c r="AA21" i="30" s="1"/>
  <c r="I27" i="13"/>
  <c r="AA20" i="30" s="1"/>
  <c r="I9" i="13"/>
  <c r="AA2" i="30" s="1"/>
  <c r="G99" i="11"/>
  <c r="I26" i="13"/>
  <c r="I25"/>
  <c r="AA18" i="30" s="1"/>
  <c r="I24" i="13"/>
  <c r="AA17" i="30" s="1"/>
  <c r="I23" i="13"/>
  <c r="AA16" i="30" s="1"/>
  <c r="I22" i="13"/>
  <c r="AA15" i="30" s="1"/>
  <c r="I21" i="13"/>
  <c r="AA14" i="30" s="1"/>
  <c r="I20" i="13"/>
  <c r="AA13" i="30" s="1"/>
  <c r="I10" i="13"/>
  <c r="AA3" i="30" s="1"/>
  <c r="D49" i="3"/>
  <c r="G240" i="11"/>
  <c r="G193"/>
  <c r="G51"/>
  <c r="G334"/>
  <c r="G146"/>
  <c r="G287"/>
  <c r="G39" i="13"/>
  <c r="G17" i="12"/>
  <c r="H39" i="13"/>
  <c r="F49" i="3"/>
  <c r="H17" i="12"/>
  <c r="H49" i="3"/>
  <c r="AR420" i="11" l="1"/>
  <c r="AA19" i="30"/>
  <c r="I45" i="13"/>
  <c r="I22" i="12"/>
  <c r="I23"/>
  <c r="I57" i="30" a="1"/>
  <c r="I57" s="1"/>
  <c r="I53" a="1"/>
  <c r="I53" s="1"/>
  <c r="I46" a="1"/>
  <c r="I46" s="1"/>
  <c r="M42" a="1"/>
  <c r="M42" s="1"/>
  <c r="A31" a="1"/>
  <c r="A31" s="1"/>
  <c r="K19" a="1"/>
  <c r="K19" s="1"/>
  <c r="W9" a="1"/>
  <c r="W9" s="1"/>
  <c r="I52" a="1"/>
  <c r="I52" s="1"/>
  <c r="I44" a="1"/>
  <c r="I44" s="1"/>
  <c r="I60" a="1"/>
  <c r="I60" s="1"/>
  <c r="I56" a="1"/>
  <c r="I56" s="1"/>
  <c r="I50" a="1"/>
  <c r="I50" s="1"/>
  <c r="I45" a="1"/>
  <c r="I45" s="1"/>
  <c r="M31" a="1"/>
  <c r="M31" s="1"/>
  <c r="K27" a="1"/>
  <c r="K27" s="1"/>
  <c r="W15" a="1"/>
  <c r="W15" s="1"/>
  <c r="W8" a="1"/>
  <c r="W8" s="1"/>
  <c r="I51" a="1"/>
  <c r="I51" s="1"/>
  <c r="M43" a="1"/>
  <c r="M43" s="1"/>
  <c r="K20" a="1"/>
  <c r="K20" s="1"/>
  <c r="M32" a="1"/>
  <c r="M32" s="1"/>
  <c r="M33" a="1"/>
  <c r="M33" s="1"/>
  <c r="M34" a="1"/>
  <c r="M34" s="1"/>
  <c r="M35" a="1"/>
  <c r="M35" s="1"/>
  <c r="M36" a="1"/>
  <c r="M36" s="1"/>
  <c r="M37" a="1"/>
  <c r="M37" s="1"/>
  <c r="M38" a="1"/>
  <c r="M38" s="1"/>
  <c r="M39" a="1"/>
  <c r="M39" s="1"/>
  <c r="M40" a="1"/>
  <c r="M40" s="1"/>
  <c r="M41" a="1"/>
  <c r="M41" s="1"/>
  <c r="K18" a="1"/>
  <c r="K18" s="1"/>
  <c r="A32" a="1"/>
  <c r="A32" s="1"/>
  <c r="A33" a="1"/>
  <c r="A33" s="1"/>
  <c r="A34" a="1"/>
  <c r="A34" s="1"/>
  <c r="A35" a="1"/>
  <c r="A35" s="1"/>
  <c r="A36" a="1"/>
  <c r="A36" s="1"/>
  <c r="A37" a="1"/>
  <c r="A37" s="1"/>
  <c r="A38" a="1"/>
  <c r="A38" s="1"/>
  <c r="A39" a="1"/>
  <c r="A39" s="1"/>
  <c r="A40" a="1"/>
  <c r="A40" s="1"/>
  <c r="A41" a="1"/>
  <c r="A41" s="1"/>
  <c r="W14" a="1"/>
  <c r="W14" s="1"/>
  <c r="AE11" a="1"/>
  <c r="AE11" s="1"/>
  <c r="K36" a="1"/>
  <c r="K36" s="1"/>
  <c r="C63" a="1"/>
  <c r="C63" s="1"/>
  <c r="K52" a="1"/>
  <c r="K52" s="1"/>
  <c r="K51" a="1"/>
  <c r="K51" s="1"/>
  <c r="G50" a="1"/>
  <c r="G50" s="1"/>
  <c r="C49" a="1"/>
  <c r="C49" s="1"/>
  <c r="O47" a="1"/>
  <c r="O47" s="1"/>
  <c r="O46" a="1"/>
  <c r="O46" s="1"/>
  <c r="O45" a="1"/>
  <c r="O45" s="1"/>
  <c r="C44" a="1"/>
  <c r="C44" s="1"/>
  <c r="G43" a="1"/>
  <c r="G43" s="1"/>
  <c r="K42" a="1"/>
  <c r="K42" s="1"/>
  <c r="G51" a="1"/>
  <c r="G51" s="1"/>
  <c r="C50" a="1"/>
  <c r="C50" s="1"/>
  <c r="K48" a="1"/>
  <c r="K48" s="1"/>
  <c r="K47" a="1"/>
  <c r="K47" s="1"/>
  <c r="G46" a="1"/>
  <c r="G46" s="1"/>
  <c r="K45" a="1"/>
  <c r="K45" s="1"/>
  <c r="O44" a="1"/>
  <c r="O44" s="1"/>
  <c r="C53" a="1"/>
  <c r="C53" s="1"/>
  <c r="G52" a="1"/>
  <c r="G52" s="1"/>
  <c r="C51" a="1"/>
  <c r="C51" s="1"/>
  <c r="K49" a="1"/>
  <c r="K49" s="1"/>
  <c r="G48" a="1"/>
  <c r="G48" s="1"/>
  <c r="C47" a="1"/>
  <c r="C47" s="1"/>
  <c r="C46" a="1"/>
  <c r="C46" s="1"/>
  <c r="G45" a="1"/>
  <c r="G45" s="1"/>
  <c r="K44" a="1"/>
  <c r="K44" s="1"/>
  <c r="O43" a="1"/>
  <c r="O43" s="1"/>
  <c r="C52" a="1"/>
  <c r="C52" s="1"/>
  <c r="K50" a="1"/>
  <c r="K50" s="1"/>
  <c r="G49" a="1"/>
  <c r="G49" s="1"/>
  <c r="C48" a="1"/>
  <c r="C48" s="1"/>
  <c r="G47" a="1"/>
  <c r="G47" s="1"/>
  <c r="K46" a="1"/>
  <c r="K46" s="1"/>
  <c r="C45" a="1"/>
  <c r="C45" s="1"/>
  <c r="G44" a="1"/>
  <c r="G44" s="1"/>
  <c r="K43" a="1"/>
  <c r="K43" s="1"/>
  <c r="O42" a="1"/>
  <c r="O42" s="1"/>
  <c r="M22" a="1"/>
  <c r="M22" s="1"/>
  <c r="O32" a="1"/>
  <c r="O32" s="1"/>
  <c r="K33" a="1"/>
  <c r="K33" s="1"/>
  <c r="K34" a="1"/>
  <c r="K34" s="1"/>
  <c r="K35" a="1"/>
  <c r="K35" s="1"/>
  <c r="AE5" a="1"/>
  <c r="AE5" s="1"/>
  <c r="AE15" a="1"/>
  <c r="AE15" s="1"/>
  <c r="M28" a="1"/>
  <c r="M28" s="1"/>
  <c r="G42" a="1"/>
  <c r="G42" s="1"/>
  <c r="G32" a="1"/>
  <c r="G32" s="1"/>
  <c r="G33" a="1"/>
  <c r="G33" s="1"/>
  <c r="G34" a="1"/>
  <c r="G34" s="1"/>
  <c r="G35" a="1"/>
  <c r="G35" s="1"/>
  <c r="C36" a="1"/>
  <c r="C36" s="1"/>
  <c r="O36" a="1"/>
  <c r="O36" s="1"/>
  <c r="G37" a="1"/>
  <c r="G37" s="1"/>
  <c r="O37" a="1"/>
  <c r="O37" s="1"/>
  <c r="G38" a="1"/>
  <c r="G38" s="1"/>
  <c r="O38" a="1"/>
  <c r="O38" s="1"/>
  <c r="G39" a="1"/>
  <c r="G39" s="1"/>
  <c r="O39" a="1"/>
  <c r="O39" s="1"/>
  <c r="G40" a="1"/>
  <c r="G40" s="1"/>
  <c r="O40" a="1"/>
  <c r="O40" s="1"/>
  <c r="G41" a="1"/>
  <c r="G41" s="1"/>
  <c r="O41" a="1"/>
  <c r="O41" s="1"/>
  <c r="AE14" a="1"/>
  <c r="AE14" s="1"/>
  <c r="M19" a="1"/>
  <c r="M19" s="1"/>
  <c r="M23" a="1"/>
  <c r="M23" s="1"/>
  <c r="C31" a="1"/>
  <c r="C31" s="1"/>
  <c r="K31" a="1"/>
  <c r="K31" s="1"/>
  <c r="G53" a="1"/>
  <c r="G53" s="1"/>
  <c r="C54" a="1"/>
  <c r="C54" s="1"/>
  <c r="K54" a="1"/>
  <c r="K54" s="1"/>
  <c r="G55" a="1"/>
  <c r="G55" s="1"/>
  <c r="C56" a="1"/>
  <c r="C56" s="1"/>
  <c r="K56" a="1"/>
  <c r="K56" s="1"/>
  <c r="G57" a="1"/>
  <c r="G57" s="1"/>
  <c r="C58" a="1"/>
  <c r="C58" s="1"/>
  <c r="K58" a="1"/>
  <c r="K58" s="1"/>
  <c r="G59" a="1"/>
  <c r="G59" s="1"/>
  <c r="C60" a="1"/>
  <c r="C60" s="1"/>
  <c r="K60" a="1"/>
  <c r="K60" s="1"/>
  <c r="C62" a="1"/>
  <c r="C62" s="1"/>
  <c r="C43" a="1"/>
  <c r="C43" s="1"/>
  <c r="M18" a="1"/>
  <c r="M18" s="1"/>
  <c r="C32" a="1"/>
  <c r="C32" s="1"/>
  <c r="C33" a="1"/>
  <c r="C33" s="1"/>
  <c r="C34" a="1"/>
  <c r="C34" s="1"/>
  <c r="C35" a="1"/>
  <c r="C35" s="1"/>
  <c r="AE2" a="1"/>
  <c r="AE2" s="1"/>
  <c r="AE8" a="1"/>
  <c r="AE8" s="1"/>
  <c r="AE13" a="1"/>
  <c r="AE13" s="1"/>
  <c r="M20" a="1"/>
  <c r="M20" s="1"/>
  <c r="K32" a="1"/>
  <c r="K32" s="1"/>
  <c r="O33" a="1"/>
  <c r="O33" s="1"/>
  <c r="O34" a="1"/>
  <c r="O34" s="1"/>
  <c r="O35" a="1"/>
  <c r="O35" s="1"/>
  <c r="G36" a="1"/>
  <c r="G36" s="1"/>
  <c r="C37" a="1"/>
  <c r="C37" s="1"/>
  <c r="K37" a="1"/>
  <c r="K37" s="1"/>
  <c r="C38" a="1"/>
  <c r="C38" s="1"/>
  <c r="K38" a="1"/>
  <c r="K38" s="1"/>
  <c r="C39" a="1"/>
  <c r="C39" s="1"/>
  <c r="K39" a="1"/>
  <c r="K39" s="1"/>
  <c r="C40" a="1"/>
  <c r="C40" s="1"/>
  <c r="K40" a="1"/>
  <c r="K40" s="1"/>
  <c r="C41" a="1"/>
  <c r="C41" s="1"/>
  <c r="K41" a="1"/>
  <c r="K41" s="1"/>
  <c r="C42" a="1"/>
  <c r="C42" s="1"/>
  <c r="AE16" a="1"/>
  <c r="AE16" s="1"/>
  <c r="M21" a="1"/>
  <c r="M21" s="1"/>
  <c r="M27" a="1"/>
  <c r="M27" s="1"/>
  <c r="G31" a="1"/>
  <c r="G31" s="1"/>
  <c r="O31" a="1"/>
  <c r="O31" s="1"/>
  <c r="K53" a="1"/>
  <c r="K53" s="1"/>
  <c r="G54" a="1"/>
  <c r="G54" s="1"/>
  <c r="C55" a="1"/>
  <c r="C55" s="1"/>
  <c r="K55" a="1"/>
  <c r="K55" s="1"/>
  <c r="G56" a="1"/>
  <c r="G56" s="1"/>
  <c r="C57" a="1"/>
  <c r="C57" s="1"/>
  <c r="K57" a="1"/>
  <c r="K57" s="1"/>
  <c r="G58" a="1"/>
  <c r="G58" s="1"/>
  <c r="C59" a="1"/>
  <c r="C59" s="1"/>
  <c r="K59" a="1"/>
  <c r="K59" s="1"/>
  <c r="G60" a="1"/>
  <c r="G60" s="1"/>
  <c r="C61" a="1"/>
  <c r="C61" s="1"/>
  <c r="I44" i="13"/>
  <c r="I26" i="30" s="1"/>
  <c r="E26"/>
  <c r="I43" i="13"/>
  <c r="M26" i="30" s="1"/>
  <c r="I46" i="13"/>
  <c r="A26" i="30" s="1"/>
  <c r="I24" i="12"/>
  <c r="I21"/>
  <c r="H40" i="13"/>
  <c r="I40" s="1"/>
  <c r="I17" i="12"/>
  <c r="I18" s="1"/>
  <c r="I39" i="13"/>
  <c r="H18" i="12"/>
  <c r="H50" i="3"/>
  <c r="AR421" i="11" l="1"/>
  <c r="I59" i="30" a="1"/>
  <c r="I59" s="1"/>
  <c r="M24"/>
  <c r="M25"/>
  <c r="A25"/>
  <c r="A24"/>
  <c r="E24"/>
  <c r="E25"/>
  <c r="I25"/>
  <c r="I24"/>
  <c r="I41" a="1"/>
  <c r="I41" s="1"/>
  <c r="I40" a="1"/>
  <c r="I40" s="1"/>
  <c r="I39" a="1"/>
  <c r="I39" s="1"/>
  <c r="I38" a="1"/>
  <c r="I38" s="1"/>
  <c r="I37" a="1"/>
  <c r="I37" s="1"/>
  <c r="I36" a="1"/>
  <c r="I36" s="1"/>
  <c r="I35" a="1"/>
  <c r="I35" s="1"/>
  <c r="I34" a="1"/>
  <c r="I34" s="1"/>
  <c r="I33" a="1"/>
  <c r="I33" s="1"/>
  <c r="I32" a="1"/>
  <c r="I32" s="1"/>
  <c r="K22" a="1"/>
  <c r="K22" s="1"/>
  <c r="W16" a="1"/>
  <c r="W16" s="1"/>
  <c r="E41" a="1"/>
  <c r="E41" s="1"/>
  <c r="E40" a="1"/>
  <c r="E40" s="1"/>
  <c r="E39" a="1"/>
  <c r="E39" s="1"/>
  <c r="E38" a="1"/>
  <c r="E38" s="1"/>
  <c r="E37" a="1"/>
  <c r="E37" s="1"/>
  <c r="E36" a="1"/>
  <c r="E36" s="1"/>
  <c r="E35" a="1"/>
  <c r="E35" s="1"/>
  <c r="E34" a="1"/>
  <c r="E34" s="1"/>
  <c r="E33" a="1"/>
  <c r="E33" s="1"/>
  <c r="E32" a="1"/>
  <c r="E32" s="1"/>
  <c r="W12" a="1"/>
  <c r="W12" s="1"/>
  <c r="M45" a="1"/>
  <c r="M45" s="1"/>
  <c r="W2" a="1"/>
  <c r="W2" s="1"/>
  <c r="W11" a="1"/>
  <c r="W11" s="1"/>
  <c r="K21" a="1"/>
  <c r="K21" s="1"/>
  <c r="E31" a="1"/>
  <c r="E31" s="1"/>
  <c r="I43" a="1"/>
  <c r="I43" s="1"/>
  <c r="I47" a="1"/>
  <c r="I47" s="1"/>
  <c r="I54" a="1"/>
  <c r="I54" s="1"/>
  <c r="I58" a="1"/>
  <c r="I58" s="1"/>
  <c r="I42" a="1"/>
  <c r="I42" s="1"/>
  <c r="I49" a="1"/>
  <c r="I49" s="1"/>
  <c r="W5" a="1"/>
  <c r="W5" s="1"/>
  <c r="W13" a="1"/>
  <c r="W13" s="1"/>
  <c r="K23" a="1"/>
  <c r="K23" s="1"/>
  <c r="I31" a="1"/>
  <c r="I31" s="1"/>
  <c r="M44" a="1"/>
  <c r="M44" s="1"/>
  <c r="I48" a="1"/>
  <c r="I48" s="1"/>
  <c r="I55" a="1"/>
  <c r="I55" s="1"/>
  <c r="I47" i="13"/>
  <c r="AR422" i="11" l="1"/>
  <c r="W27" i="30" a="1"/>
  <c r="W27" s="1"/>
  <c r="W23" a="1"/>
  <c r="W23" s="1"/>
  <c r="W19" a="1"/>
  <c r="W19" s="1"/>
  <c r="W26" a="1"/>
  <c r="W26" s="1"/>
  <c r="W22" a="1"/>
  <c r="W22" s="1"/>
  <c r="W18" a="1"/>
  <c r="W18" s="1"/>
  <c r="W25" a="1"/>
  <c r="W25" s="1"/>
  <c r="W21" a="1"/>
  <c r="W21" s="1"/>
  <c r="W17" a="1"/>
  <c r="W17" s="1"/>
  <c r="W24" a="1"/>
  <c r="W24" s="1"/>
  <c r="W20" a="1"/>
  <c r="W20" s="1"/>
  <c r="W28" a="1"/>
  <c r="W28" s="1"/>
  <c r="I25" i="12"/>
  <c r="AR423" i="11" l="1"/>
  <c r="AR424" l="1"/>
  <c r="AR425" l="1"/>
  <c r="AR426" l="1"/>
  <c r="AR427" l="1"/>
  <c r="AR429" l="1"/>
  <c r="AR428"/>
</calcChain>
</file>

<file path=xl/sharedStrings.xml><?xml version="1.0" encoding="utf-8"?>
<sst xmlns="http://schemas.openxmlformats.org/spreadsheetml/2006/main" count="1450" uniqueCount="242">
  <si>
    <t>DATA   VOLUME   WADUK   ROWOPENING.</t>
  </si>
  <si>
    <t>Bulan</t>
  </si>
  <si>
    <t>JAN</t>
  </si>
  <si>
    <t>PEB</t>
  </si>
  <si>
    <t>MAR</t>
  </si>
  <si>
    <t>APR</t>
  </si>
  <si>
    <t>MEI</t>
  </si>
  <si>
    <t>JUN</t>
  </si>
  <si>
    <t>JUL</t>
  </si>
  <si>
    <t>AGU</t>
  </si>
  <si>
    <t>SEP</t>
  </si>
  <si>
    <t>OKT</t>
  </si>
  <si>
    <t>NOP</t>
  </si>
  <si>
    <t>DES</t>
  </si>
  <si>
    <t>KETERANGAN  =  Data bulanan diambil  setiap minggu terakhir.</t>
  </si>
  <si>
    <t xml:space="preserve">                         =  Data mingguan untuk bulan berjalan.</t>
  </si>
  <si>
    <t>PERHITUNGAN  KETERSEDIAAN  AIR  WADUK</t>
  </si>
  <si>
    <t>DINAS PENGELOLAAN SUMBER DAYA AIR JATENG.</t>
  </si>
  <si>
    <t>No.</t>
  </si>
  <si>
    <t>Nama Waduk</t>
  </si>
  <si>
    <t>Spilway/ Pelimpah</t>
  </si>
  <si>
    <t xml:space="preserve">       Rencana</t>
  </si>
  <si>
    <t>Realisasi</t>
  </si>
  <si>
    <t>Luas layanan</t>
  </si>
  <si>
    <t>Peil</t>
  </si>
  <si>
    <t>Volume</t>
  </si>
  <si>
    <t>( m )</t>
  </si>
  <si>
    <t>( Ha )</t>
  </si>
  <si>
    <t>Malahayu</t>
  </si>
  <si>
    <t>Penjalin</t>
  </si>
  <si>
    <t>Cacaban</t>
  </si>
  <si>
    <t>Rawapening</t>
  </si>
  <si>
    <t>Gembong</t>
  </si>
  <si>
    <t>Gunungrowo</t>
  </si>
  <si>
    <t>Kedungombo</t>
  </si>
  <si>
    <t>Tempuran</t>
  </si>
  <si>
    <t>Greneng</t>
  </si>
  <si>
    <t>Lodanwetan</t>
  </si>
  <si>
    <t>-</t>
  </si>
  <si>
    <t>Banyukuwung</t>
  </si>
  <si>
    <t>Nglangon</t>
  </si>
  <si>
    <t>Simo</t>
  </si>
  <si>
    <t>Butak</t>
  </si>
  <si>
    <t>Sanggeh</t>
  </si>
  <si>
    <t>Wonogiri</t>
  </si>
  <si>
    <t>Krisak</t>
  </si>
  <si>
    <t>Plumbon</t>
  </si>
  <si>
    <t>Songputri</t>
  </si>
  <si>
    <t>Parangjoho</t>
  </si>
  <si>
    <t>Kedunguling</t>
  </si>
  <si>
    <t>Nawangan</t>
  </si>
  <si>
    <t>Ngancar</t>
  </si>
  <si>
    <t>Lalung</t>
  </si>
  <si>
    <t>Delingan</t>
  </si>
  <si>
    <t>Gebyar</t>
  </si>
  <si>
    <t>Kembangan</t>
  </si>
  <si>
    <t>Botok</t>
  </si>
  <si>
    <t>Ketro</t>
  </si>
  <si>
    <t>Blimbing</t>
  </si>
  <si>
    <t>Brambang</t>
  </si>
  <si>
    <t>Cengklik</t>
  </si>
  <si>
    <t>Klego</t>
  </si>
  <si>
    <t>Jombor</t>
  </si>
  <si>
    <t>Mulur</t>
  </si>
  <si>
    <t>Sempor</t>
  </si>
  <si>
    <t>Wadaslintang</t>
  </si>
  <si>
    <t>Sudirman</t>
  </si>
  <si>
    <t>Jumlah Volume</t>
  </si>
  <si>
    <t xml:space="preserve"> </t>
  </si>
  <si>
    <t>Prosentase</t>
  </si>
  <si>
    <t>AGS</t>
  </si>
  <si>
    <t>DATA   VOLUME   WADUK   MALAHAYU 5 TAHUN.</t>
  </si>
  <si>
    <t>DATA   VOLUME   WADUK   WADASLINTANG   5  TAHUN.</t>
  </si>
  <si>
    <t xml:space="preserve">                        *)  Tgl. 21 April 2006 terjadi limpas untuk periode  7 tahun.</t>
  </si>
  <si>
    <t>Keterangan</t>
  </si>
  <si>
    <t>DATA  KETERSEDIAAN  AIR  WADUK</t>
  </si>
  <si>
    <t>Kabupaten</t>
  </si>
  <si>
    <t>Brebes</t>
  </si>
  <si>
    <t>Tegal</t>
  </si>
  <si>
    <t>Semarang</t>
  </si>
  <si>
    <t>Pati</t>
  </si>
  <si>
    <t>Grobogan</t>
  </si>
  <si>
    <t>Blora</t>
  </si>
  <si>
    <t>Rembang</t>
  </si>
  <si>
    <t>Gajahmungkur</t>
  </si>
  <si>
    <t>Karanganyar</t>
  </si>
  <si>
    <t>Sragen</t>
  </si>
  <si>
    <t>Boyolali</t>
  </si>
  <si>
    <t>Klaten</t>
  </si>
  <si>
    <t>Sukoharjo</t>
  </si>
  <si>
    <t>Kebumen</t>
  </si>
  <si>
    <t>Banjarnegara</t>
  </si>
  <si>
    <t>JUMLAH</t>
  </si>
  <si>
    <t>Keterangan :</t>
  </si>
  <si>
    <t>Rasio Ketersediaan air berdasarkan volume rencana dan realisasi :</t>
  </si>
  <si>
    <t>Areal (Ha)</t>
  </si>
  <si>
    <t>Elevasi (m)</t>
  </si>
  <si>
    <t>Rencana</t>
  </si>
  <si>
    <t>100 %</t>
  </si>
  <si>
    <t xml:space="preserve">  </t>
  </si>
  <si>
    <t xml:space="preserve">&gt; 100 %            </t>
  </si>
  <si>
    <t>=</t>
  </si>
  <si>
    <t>Volume diatas rencana</t>
  </si>
  <si>
    <t xml:space="preserve">85 % - 100 %   </t>
  </si>
  <si>
    <t>Volume sesuai rencana</t>
  </si>
  <si>
    <t xml:space="preserve">&lt;  85 %             </t>
  </si>
  <si>
    <t>Volume dibawah rencana</t>
  </si>
  <si>
    <t>Waduk dalam  keadaan air habis</t>
  </si>
  <si>
    <t>Areal</t>
  </si>
  <si>
    <t>Elevasi  ( m )</t>
  </si>
  <si>
    <t>Ha</t>
  </si>
  <si>
    <t xml:space="preserve">PERBANDINGAN </t>
  </si>
  <si>
    <t>POLA OPERASI NORMAL DENGAN REALISASI</t>
  </si>
  <si>
    <t>Pola Normal</t>
  </si>
  <si>
    <t>Faktor K</t>
  </si>
  <si>
    <r>
      <t>Vol (Juta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</si>
  <si>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</si>
  <si>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</si>
  <si>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</si>
  <si>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</si>
  <si>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</si>
  <si>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</si>
  <si>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</si>
  <si>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</si>
  <si>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</si>
  <si>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</si>
  <si>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</si>
  <si>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</si>
  <si>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Realise</t>
  </si>
  <si>
    <t>m3/dt</t>
  </si>
  <si>
    <t>Volume air habis/TAD</t>
  </si>
  <si>
    <t>2011</t>
  </si>
  <si>
    <t xml:space="preserve">&lt;  84 %             </t>
  </si>
  <si>
    <t>2012</t>
  </si>
  <si>
    <t xml:space="preserve">                         Keterangan :  Data mingguan untuk bulan berjalan.</t>
  </si>
  <si>
    <t>2013</t>
  </si>
  <si>
    <t>Tanggal</t>
  </si>
  <si>
    <t>Jan</t>
  </si>
  <si>
    <t>Feb</t>
  </si>
  <si>
    <t>Mar</t>
  </si>
  <si>
    <t>Apr</t>
  </si>
  <si>
    <t>Jun</t>
  </si>
  <si>
    <t>Jul</t>
  </si>
  <si>
    <t>Ags</t>
  </si>
  <si>
    <t>Sep</t>
  </si>
  <si>
    <t>Okt</t>
  </si>
  <si>
    <t>Nop</t>
  </si>
  <si>
    <t>Des</t>
  </si>
  <si>
    <t>Maximum</t>
  </si>
  <si>
    <t>Rerata bulanan</t>
  </si>
  <si>
    <t>Minimum</t>
  </si>
  <si>
    <t>Rerata (1-15)</t>
  </si>
  <si>
    <t>Jml.data kosong</t>
  </si>
  <si>
    <t>Rerata (16-31)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</si>
  <si>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</si>
  <si>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</t>
  </si>
  <si>
    <t>VOLUME 30 WADUK KECIL</t>
  </si>
  <si>
    <t>VOLUME 8   WADUK BESAR</t>
  </si>
  <si>
    <t>Juta  m3</t>
  </si>
  <si>
    <t>Juta m3</t>
  </si>
  <si>
    <t>Waduk Kedungombo Tahun 2013</t>
  </si>
  <si>
    <t>Tahun 2015</t>
  </si>
  <si>
    <t>2015</t>
  </si>
  <si>
    <r>
      <t>Juta m</t>
    </r>
    <r>
      <rPr>
        <vertAlign val="superscript"/>
        <sz val="12"/>
        <rFont val="Calibri"/>
        <family val="2"/>
        <scheme val="minor"/>
      </rPr>
      <t>3</t>
    </r>
  </si>
  <si>
    <r>
      <t>DATA KETERSEDIAAN  AIR  WADUK BESAR ( &gt; 10.000.000 M</t>
    </r>
    <r>
      <rPr>
        <vertAlign val="superscript"/>
        <sz val="9"/>
        <rFont val="Calibri"/>
        <family val="2"/>
        <scheme val="minor"/>
      </rPr>
      <t xml:space="preserve">3 </t>
    </r>
    <r>
      <rPr>
        <sz val="9"/>
        <rFont val="Calibri"/>
        <family val="2"/>
        <scheme val="minor"/>
      </rPr>
      <t>)</t>
    </r>
  </si>
  <si>
    <r>
      <t>Volume ( juta 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)</t>
    </r>
  </si>
  <si>
    <r>
      <t>DATA KETERSEDIAAN  AIR  WADUK KECIL (&lt; 10.000.000 M</t>
    </r>
    <r>
      <rPr>
        <vertAlign val="superscript"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>)</t>
    </r>
  </si>
  <si>
    <r>
      <t>Volume ( juta m</t>
    </r>
    <r>
      <rPr>
        <vertAlign val="superscript"/>
        <sz val="12"/>
        <rFont val="Calibri"/>
        <family val="2"/>
        <scheme val="minor"/>
      </rPr>
      <t xml:space="preserve">3 </t>
    </r>
    <r>
      <rPr>
        <sz val="12"/>
        <rFont val="Calibri"/>
        <family val="2"/>
        <scheme val="minor"/>
      </rPr>
      <t>)</t>
    </r>
  </si>
  <si>
    <t>WADUK KOSONG</t>
  </si>
  <si>
    <t>WADUK BESAR</t>
  </si>
  <si>
    <t>WADUK KECIL</t>
  </si>
  <si>
    <t>WADUK DIBAWAH RENCANA</t>
  </si>
  <si>
    <t>WADUK SESUAI RENCANA</t>
  </si>
  <si>
    <t>WADUK DI ATAS RENCANA</t>
  </si>
  <si>
    <t>KETERANGAN</t>
  </si>
  <si>
    <r>
      <t>Volume  Harian  Waduk  se Jawa Tengah  ( Juta  m</t>
    </r>
    <r>
      <rPr>
        <vertAlign val="superscript"/>
        <sz val="16"/>
        <rFont val="Calibri"/>
        <family val="2"/>
        <scheme val="minor"/>
      </rPr>
      <t xml:space="preserve">3 </t>
    </r>
    <r>
      <rPr>
        <sz val="16"/>
        <rFont val="Calibri"/>
        <family val="2"/>
        <scheme val="minor"/>
      </rPr>
      <t>)</t>
    </r>
  </si>
  <si>
    <t>DATA VOLUME WADUK SE JAWA TENGAH 5 TAHUN</t>
  </si>
  <si>
    <t>DATA VOLUME WADUK CACABAN 5 TAHUN.</t>
  </si>
  <si>
    <t>DATA VOLUME WADUK KEDUNGOMBO 5 TAHUN</t>
  </si>
  <si>
    <t>DATA VOLUME WADUK GAJAHMUNGKUR 5 TAHUN.</t>
  </si>
  <si>
    <t>DATA VOLUME WADUK SEMPOR 5 TAHUN.</t>
  </si>
  <si>
    <t>DATA VOLUME WADUK SUDIRMAN 5 TAHUN.</t>
  </si>
  <si>
    <t>ANALISA KONDISI AIR WADUK DI JAWA TENGAH</t>
  </si>
  <si>
    <t>No</t>
  </si>
  <si>
    <t>Kondisi</t>
  </si>
  <si>
    <t>Nama</t>
  </si>
  <si>
    <t>Pencarian</t>
  </si>
  <si>
    <t>Kosong</t>
  </si>
  <si>
    <t>Hasil</t>
  </si>
  <si>
    <t>Di Bawah Rencana</t>
  </si>
  <si>
    <t>di bawah rencana</t>
  </si>
  <si>
    <t>Sesuai Rencana</t>
  </si>
  <si>
    <t>Di Atas Rencana</t>
  </si>
  <si>
    <t>Waduk Kosong :</t>
  </si>
  <si>
    <t>Waduk Di Bawah Rencana :</t>
  </si>
  <si>
    <t>Waduk Sesuai Rencana :</t>
  </si>
  <si>
    <t>Waduk Besar</t>
  </si>
  <si>
    <t>Waduk Kecil</t>
  </si>
  <si>
    <t>………………………………………………. =</t>
  </si>
  <si>
    <t>…………………. =</t>
  </si>
  <si>
    <t>AIR WADUK DAN BENDUNG</t>
  </si>
  <si>
    <t>DI JAWA TENGAH</t>
  </si>
  <si>
    <t>Kabuyutan</t>
  </si>
  <si>
    <t>Pemali</t>
  </si>
  <si>
    <t>Tuntang</t>
  </si>
  <si>
    <t>Juana</t>
  </si>
  <si>
    <t>Serang</t>
  </si>
  <si>
    <t>Lusi</t>
  </si>
  <si>
    <t>Lodan</t>
  </si>
  <si>
    <t>Sukorejo</t>
  </si>
  <si>
    <t>B. Solo</t>
  </si>
  <si>
    <t>Badegolan</t>
  </si>
  <si>
    <t>Serayu</t>
  </si>
  <si>
    <t>DAS</t>
  </si>
  <si>
    <t/>
  </si>
  <si>
    <t>MONITORING DATA KETERSEDIAAN</t>
  </si>
  <si>
    <t>Ada Perbaikan</t>
  </si>
  <si>
    <t>Waduk Di Atas Rencana :</t>
  </si>
  <si>
    <t>NOPEMBER</t>
  </si>
  <si>
    <t xml:space="preserve">    </t>
  </si>
  <si>
    <r>
      <t>Volume  Harian  Waduk  se Jawa Tengah  (  Juta  m</t>
    </r>
    <r>
      <rPr>
        <b/>
        <vertAlign val="superscript"/>
        <sz val="16"/>
        <rFont val="Arial"/>
        <family val="2"/>
      </rPr>
      <t>3</t>
    </r>
    <r>
      <rPr>
        <b/>
        <sz val="16"/>
        <rFont val="Arial"/>
        <family val="2"/>
      </rPr>
      <t>)</t>
    </r>
  </si>
  <si>
    <t>May</t>
  </si>
  <si>
    <t>Aug</t>
  </si>
  <si>
    <t>Oct</t>
  </si>
  <si>
    <t>Nov</t>
  </si>
  <si>
    <t>Dec</t>
  </si>
  <si>
    <t>1-15</t>
  </si>
  <si>
    <t>Data</t>
  </si>
  <si>
    <t>missing</t>
  </si>
  <si>
    <t>15-31</t>
  </si>
  <si>
    <t>Missing days</t>
  </si>
  <si>
    <t>days</t>
  </si>
  <si>
    <t>Limit of missing data for calculation of statistics:</t>
  </si>
  <si>
    <t>days in a half monthly</t>
  </si>
  <si>
    <t>Catatan :</t>
  </si>
  <si>
    <t>Perhitungan statistik tidak dilakukan bilamana jumlah data kosong dalam setengah bulan &gt;</t>
  </si>
  <si>
    <t>Tampilan grafik debit harian negatif berarti pada tanggal tersebut tidak ada data debit harian</t>
  </si>
  <si>
    <t>MINGGU IV NOPEMBER 2015</t>
  </si>
  <si>
    <t xml:space="preserve">MINGGU KE V NOPEMBER ( S / D TGL 30 NOPEMBER 2015) dalam Juta m3  </t>
  </si>
  <si>
    <t>MINGGU V   NOPEMBER 2015</t>
  </si>
  <si>
    <t>GRAFIK VOLUME HARIAN WADUK  SEJAWA TENGAH  TH 2015 ( juta m3 )</t>
  </si>
  <si>
    <t>MINGGU KE V   NOPEMBER 2015</t>
  </si>
</sst>
</file>

<file path=xl/styles.xml><?xml version="1.0" encoding="utf-8"?>
<styleSheet xmlns="http://schemas.openxmlformats.org/spreadsheetml/2006/main">
  <numFmts count="12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* #,##0.0_);_(* \(#,##0.0\);_(* &quot;-&quot;??_);_(@_)"/>
    <numFmt numFmtId="167" formatCode="#,##0.000;[Red]#,##0.000"/>
    <numFmt numFmtId="168" formatCode="#,##0.00;[Red]#,##0.00"/>
    <numFmt numFmtId="169" formatCode="0.000"/>
    <numFmt numFmtId="170" formatCode="0_)"/>
    <numFmt numFmtId="171" formatCode="0_);\(0\)"/>
    <numFmt numFmtId="172" formatCode="_(* #,##0.000_);_(* \(#,##0.000\);_(* &quot;-&quot;???_);_(@_)"/>
    <numFmt numFmtId="173" formatCode="dd\-mm"/>
  </numFmts>
  <fonts count="6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Lucida Handwriting"/>
      <family val="4"/>
    </font>
    <font>
      <b/>
      <vertAlign val="superscript"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u val="double"/>
      <sz val="14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u val="double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9"/>
      <name val="Calibri"/>
      <family val="2"/>
      <scheme val="minor"/>
    </font>
    <font>
      <i/>
      <sz val="12"/>
      <name val="Calibri"/>
      <family val="2"/>
      <scheme val="minor"/>
    </font>
    <font>
      <sz val="7"/>
      <name val="Calibri"/>
      <family val="2"/>
      <scheme val="minor"/>
    </font>
    <font>
      <u val="double"/>
      <sz val="14"/>
      <name val="Calibri"/>
      <family val="2"/>
      <scheme val="minor"/>
    </font>
    <font>
      <i/>
      <sz val="10"/>
      <name val="Calibri"/>
      <family val="2"/>
      <scheme val="minor"/>
    </font>
    <font>
      <sz val="16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16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b/>
      <sz val="14"/>
      <name val="Arial"/>
      <family val="2"/>
    </font>
    <font>
      <sz val="10"/>
      <color theme="0" tint="-0.34998626667073579"/>
      <name val="Arial"/>
      <family val="2"/>
    </font>
    <font>
      <b/>
      <sz val="18"/>
      <name val="Arial"/>
      <family val="2"/>
    </font>
    <font>
      <b/>
      <sz val="16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43" fontId="1" fillId="0" borderId="0" applyFont="0" applyFill="0" applyBorder="0" applyProtection="0"/>
    <xf numFmtId="41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1" borderId="0" applyNumberFormat="0" applyBorder="0" applyAlignment="0" applyProtection="0"/>
    <xf numFmtId="0" fontId="7" fillId="22" borderId="7" applyNumberFormat="0" applyFont="0" applyAlignment="0" applyProtection="0"/>
    <xf numFmtId="0" fontId="22" fillId="7" borderId="8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688">
    <xf numFmtId="0" fontId="0" fillId="0" borderId="0" xfId="0"/>
    <xf numFmtId="0" fontId="3" fillId="0" borderId="12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43" fontId="4" fillId="0" borderId="15" xfId="28" applyFont="1" applyBorder="1"/>
    <xf numFmtId="43" fontId="4" fillId="0" borderId="13" xfId="28" applyFont="1" applyBorder="1"/>
    <xf numFmtId="164" fontId="4" fillId="0" borderId="13" xfId="0" applyNumberFormat="1" applyFont="1" applyBorder="1"/>
    <xf numFmtId="0" fontId="3" fillId="0" borderId="13" xfId="0" applyFont="1" applyBorder="1"/>
    <xf numFmtId="0" fontId="2" fillId="0" borderId="16" xfId="0" applyFont="1" applyBorder="1"/>
    <xf numFmtId="43" fontId="4" fillId="0" borderId="17" xfId="28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164" fontId="3" fillId="0" borderId="17" xfId="28" applyNumberFormat="1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0" xfId="0" applyAlignment="1">
      <alignment vertical="center"/>
    </xf>
    <xf numFmtId="9" fontId="3" fillId="0" borderId="22" xfId="41" applyNumberFormat="1" applyFont="1" applyBorder="1" applyAlignment="1">
      <alignment horizontal="center"/>
    </xf>
    <xf numFmtId="164" fontId="3" fillId="0" borderId="26" xfId="28" applyNumberFormat="1" applyFont="1" applyBorder="1"/>
    <xf numFmtId="165" fontId="3" fillId="0" borderId="17" xfId="28" quotePrefix="1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3" fontId="2" fillId="0" borderId="28" xfId="28" quotePrefix="1" applyFont="1" applyBorder="1" applyAlignment="1"/>
    <xf numFmtId="43" fontId="2" fillId="0" borderId="29" xfId="28" quotePrefix="1" applyFont="1" applyBorder="1" applyAlignment="1"/>
    <xf numFmtId="164" fontId="4" fillId="0" borderId="13" xfId="28" applyNumberFormat="1" applyFont="1" applyBorder="1"/>
    <xf numFmtId="43" fontId="4" fillId="0" borderId="13" xfId="0" applyNumberFormat="1" applyFont="1" applyBorder="1"/>
    <xf numFmtId="0" fontId="2" fillId="0" borderId="35" xfId="0" applyFont="1" applyBorder="1" applyAlignment="1">
      <alignment horizontal="center"/>
    </xf>
    <xf numFmtId="43" fontId="4" fillId="23" borderId="15" xfId="28" applyFont="1" applyFill="1" applyBorder="1"/>
    <xf numFmtId="168" fontId="4" fillId="23" borderId="15" xfId="28" applyNumberFormat="1" applyFont="1" applyFill="1" applyBorder="1" applyAlignment="1">
      <alignment horizontal="right"/>
    </xf>
    <xf numFmtId="167" fontId="4" fillId="23" borderId="15" xfId="28" applyNumberFormat="1" applyFont="1" applyFill="1" applyBorder="1" applyAlignment="1">
      <alignment horizontal="right"/>
    </xf>
    <xf numFmtId="164" fontId="4" fillId="23" borderId="15" xfId="28" applyNumberFormat="1" applyFont="1" applyFill="1" applyBorder="1"/>
    <xf numFmtId="165" fontId="8" fillId="0" borderId="38" xfId="28" applyNumberFormat="1" applyFont="1" applyBorder="1"/>
    <xf numFmtId="165" fontId="8" fillId="0" borderId="24" xfId="0" applyNumberFormat="1" applyFont="1" applyBorder="1"/>
    <xf numFmtId="166" fontId="2" fillId="0" borderId="39" xfId="28" applyNumberFormat="1" applyFont="1" applyBorder="1" applyAlignment="1">
      <alignment horizontal="center"/>
    </xf>
    <xf numFmtId="43" fontId="2" fillId="0" borderId="23" xfId="28" quotePrefix="1" applyFont="1" applyBorder="1" applyAlignment="1">
      <alignment vertical="center"/>
    </xf>
    <xf numFmtId="43" fontId="2" fillId="0" borderId="41" xfId="28" quotePrefix="1" applyFont="1" applyBorder="1" applyAlignment="1">
      <alignment vertical="center"/>
    </xf>
    <xf numFmtId="43" fontId="2" fillId="0" borderId="28" xfId="28" quotePrefix="1" applyFont="1" applyBorder="1" applyAlignment="1">
      <alignment vertical="center"/>
    </xf>
    <xf numFmtId="43" fontId="2" fillId="0" borderId="42" xfId="28" quotePrefix="1" applyFont="1" applyBorder="1" applyAlignment="1">
      <alignment vertical="center"/>
    </xf>
    <xf numFmtId="43" fontId="2" fillId="0" borderId="30" xfId="28" quotePrefix="1" applyFont="1" applyBorder="1" applyAlignment="1">
      <alignment vertical="center"/>
    </xf>
    <xf numFmtId="0" fontId="0" fillId="0" borderId="11" xfId="0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2" fillId="0" borderId="45" xfId="0" applyFont="1" applyBorder="1" applyAlignment="1">
      <alignment horizontal="centerContinuous" vertical="center"/>
    </xf>
    <xf numFmtId="0" fontId="3" fillId="0" borderId="48" xfId="0" applyFont="1" applyBorder="1" applyAlignment="1">
      <alignment horizontal="centerContinuous" vertical="center"/>
    </xf>
    <xf numFmtId="0" fontId="3" fillId="0" borderId="49" xfId="0" applyFont="1" applyBorder="1" applyAlignment="1">
      <alignment horizontal="centerContinuous" vertical="center"/>
    </xf>
    <xf numFmtId="0" fontId="3" fillId="0" borderId="51" xfId="0" applyFont="1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3" fillId="0" borderId="50" xfId="0" applyFont="1" applyBorder="1" applyAlignment="1">
      <alignment horizontal="centerContinuous" vertical="center"/>
    </xf>
    <xf numFmtId="0" fontId="0" fillId="0" borderId="46" xfId="0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164" fontId="4" fillId="0" borderId="15" xfId="28" applyNumberFormat="1" applyFont="1" applyBorder="1"/>
    <xf numFmtId="168" fontId="4" fillId="23" borderId="13" xfId="28" applyNumberFormat="1" applyFont="1" applyFill="1" applyBorder="1" applyAlignment="1">
      <alignment horizontal="right"/>
    </xf>
    <xf numFmtId="167" fontId="4" fillId="23" borderId="13" xfId="28" applyNumberFormat="1" applyFont="1" applyFill="1" applyBorder="1" applyAlignment="1">
      <alignment horizontal="right"/>
    </xf>
    <xf numFmtId="43" fontId="4" fillId="23" borderId="13" xfId="28" applyFont="1" applyFill="1" applyBorder="1"/>
    <xf numFmtId="164" fontId="4" fillId="23" borderId="13" xfId="28" applyNumberFormat="1" applyFont="1" applyFill="1" applyBorder="1"/>
    <xf numFmtId="43" fontId="2" fillId="0" borderId="30" xfId="28" quotePrefix="1" applyFont="1" applyBorder="1" applyAlignment="1"/>
    <xf numFmtId="0" fontId="2" fillId="0" borderId="46" xfId="0" applyFont="1" applyBorder="1" applyAlignment="1">
      <alignment horizontal="center"/>
    </xf>
    <xf numFmtId="0" fontId="3" fillId="0" borderId="11" xfId="0" applyFont="1" applyBorder="1"/>
    <xf numFmtId="43" fontId="4" fillId="0" borderId="11" xfId="28" applyFont="1" applyBorder="1"/>
    <xf numFmtId="43" fontId="4" fillId="0" borderId="11" xfId="0" applyNumberFormat="1" applyFont="1" applyBorder="1"/>
    <xf numFmtId="164" fontId="4" fillId="0" borderId="11" xfId="28" applyNumberFormat="1" applyFont="1" applyBorder="1"/>
    <xf numFmtId="164" fontId="4" fillId="0" borderId="61" xfId="0" applyNumberFormat="1" applyFont="1" applyBorder="1"/>
    <xf numFmtId="165" fontId="8" fillId="0" borderId="54" xfId="28" applyNumberFormat="1" applyFont="1" applyBorder="1"/>
    <xf numFmtId="43" fontId="3" fillId="0" borderId="39" xfId="0" applyNumberFormat="1" applyFont="1" applyBorder="1" applyAlignment="1"/>
    <xf numFmtId="164" fontId="4" fillId="0" borderId="60" xfId="0" applyNumberFormat="1" applyFont="1" applyBorder="1"/>
    <xf numFmtId="43" fontId="4" fillId="0" borderId="15" xfId="0" applyNumberFormat="1" applyFont="1" applyBorder="1"/>
    <xf numFmtId="164" fontId="4" fillId="0" borderId="64" xfId="0" applyNumberFormat="1" applyFont="1" applyBorder="1"/>
    <xf numFmtId="165" fontId="8" fillId="0" borderId="65" xfId="28" applyNumberFormat="1" applyFont="1" applyBorder="1"/>
    <xf numFmtId="43" fontId="2" fillId="0" borderId="23" xfId="28" quotePrefix="1" applyFont="1" applyBorder="1" applyAlignment="1"/>
    <xf numFmtId="0" fontId="28" fillId="0" borderId="0" xfId="0" applyFont="1"/>
    <xf numFmtId="0" fontId="37" fillId="0" borderId="0" xfId="0" applyFont="1"/>
    <xf numFmtId="166" fontId="31" fillId="0" borderId="32" xfId="28" applyNumberFormat="1" applyFont="1" applyFill="1" applyBorder="1" applyAlignment="1" applyProtection="1">
      <alignment horizontal="center" vertical="center"/>
    </xf>
    <xf numFmtId="165" fontId="32" fillId="0" borderId="68" xfId="28" quotePrefix="1" applyNumberFormat="1" applyFont="1" applyFill="1" applyBorder="1" applyAlignment="1" applyProtection="1">
      <alignment horizontal="center" vertical="center"/>
    </xf>
    <xf numFmtId="166" fontId="31" fillId="0" borderId="33" xfId="28" applyNumberFormat="1" applyFont="1" applyFill="1" applyBorder="1" applyAlignment="1" applyProtection="1">
      <alignment horizontal="center"/>
    </xf>
    <xf numFmtId="164" fontId="31" fillId="0" borderId="37" xfId="28" applyNumberFormat="1" applyFont="1" applyFill="1" applyBorder="1" applyProtection="1"/>
    <xf numFmtId="164" fontId="31" fillId="0" borderId="70" xfId="28" applyNumberFormat="1" applyFont="1" applyFill="1" applyBorder="1" applyProtection="1"/>
    <xf numFmtId="166" fontId="31" fillId="0" borderId="34" xfId="28" applyNumberFormat="1" applyFont="1" applyFill="1" applyBorder="1" applyAlignment="1" applyProtection="1">
      <alignment horizontal="center"/>
    </xf>
    <xf numFmtId="164" fontId="31" fillId="0" borderId="71" xfId="28" applyNumberFormat="1" applyFont="1" applyFill="1" applyBorder="1"/>
    <xf numFmtId="164" fontId="31" fillId="0" borderId="71" xfId="28" applyNumberFormat="1" applyFont="1" applyFill="1" applyBorder="1" applyProtection="1"/>
    <xf numFmtId="164" fontId="31" fillId="0" borderId="43" xfId="28" applyNumberFormat="1" applyFont="1" applyFill="1" applyBorder="1" applyProtection="1"/>
    <xf numFmtId="171" fontId="32" fillId="0" borderId="69" xfId="28" quotePrefix="1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Continuous" vertical="center"/>
    </xf>
    <xf numFmtId="0" fontId="28" fillId="0" borderId="50" xfId="0" applyFont="1" applyBorder="1" applyAlignment="1">
      <alignment horizontal="centerContinuous" vertical="center"/>
    </xf>
    <xf numFmtId="0" fontId="28" fillId="0" borderId="11" xfId="0" applyFont="1" applyBorder="1" applyAlignment="1">
      <alignment horizontal="centerContinuous" vertical="center"/>
    </xf>
    <xf numFmtId="0" fontId="28" fillId="0" borderId="52" xfId="0" applyFont="1" applyBorder="1" applyAlignment="1">
      <alignment horizontal="centerContinuous" vertical="center"/>
    </xf>
    <xf numFmtId="0" fontId="28" fillId="0" borderId="44" xfId="0" applyFont="1" applyBorder="1" applyAlignment="1">
      <alignment horizontal="centerContinuous" vertical="center"/>
    </xf>
    <xf numFmtId="43" fontId="31" fillId="0" borderId="14" xfId="28" applyFont="1" applyBorder="1"/>
    <xf numFmtId="164" fontId="31" fillId="0" borderId="14" xfId="0" applyNumberFormat="1" applyFont="1" applyBorder="1"/>
    <xf numFmtId="43" fontId="31" fillId="0" borderId="14" xfId="28" applyFont="1" applyBorder="1" applyAlignment="1">
      <alignment horizontal="center"/>
    </xf>
    <xf numFmtId="164" fontId="31" fillId="0" borderId="14" xfId="28" applyNumberFormat="1" applyFont="1" applyBorder="1"/>
    <xf numFmtId="41" fontId="31" fillId="0" borderId="14" xfId="29" applyNumberFormat="1" applyFont="1" applyBorder="1"/>
    <xf numFmtId="41" fontId="31" fillId="0" borderId="0" xfId="29" applyNumberFormat="1" applyFont="1" applyBorder="1"/>
    <xf numFmtId="43" fontId="31" fillId="0" borderId="15" xfId="28" applyFont="1" applyBorder="1"/>
    <xf numFmtId="164" fontId="31" fillId="0" borderId="15" xfId="0" applyNumberFormat="1" applyFont="1" applyBorder="1"/>
    <xf numFmtId="43" fontId="31" fillId="0" borderId="15" xfId="28" applyFont="1" applyBorder="1" applyAlignment="1">
      <alignment horizontal="right"/>
    </xf>
    <xf numFmtId="41" fontId="31" fillId="0" borderId="15" xfId="29" applyNumberFormat="1" applyFont="1" applyBorder="1"/>
    <xf numFmtId="168" fontId="31" fillId="0" borderId="15" xfId="28" applyNumberFormat="1" applyFont="1" applyBorder="1" applyAlignment="1">
      <alignment horizontal="right"/>
    </xf>
    <xf numFmtId="41" fontId="31" fillId="0" borderId="15" xfId="29" applyFont="1" applyBorder="1"/>
    <xf numFmtId="41" fontId="31" fillId="0" borderId="0" xfId="29" applyFont="1" applyBorder="1"/>
    <xf numFmtId="41" fontId="31" fillId="0" borderId="15" xfId="29" quotePrefix="1" applyFont="1" applyBorder="1" applyAlignment="1">
      <alignment horizontal="center"/>
    </xf>
    <xf numFmtId="43" fontId="31" fillId="0" borderId="15" xfId="28" applyFont="1" applyBorder="1" applyAlignment="1">
      <alignment horizontal="center"/>
    </xf>
    <xf numFmtId="41" fontId="31" fillId="0" borderId="15" xfId="29" applyFont="1" applyBorder="1" applyAlignment="1">
      <alignment horizontal="center"/>
    </xf>
    <xf numFmtId="41" fontId="31" fillId="0" borderId="0" xfId="29" quotePrefix="1" applyFont="1" applyBorder="1" applyAlignment="1">
      <alignment horizontal="center"/>
    </xf>
    <xf numFmtId="41" fontId="31" fillId="0" borderId="0" xfId="29" applyFont="1" applyBorder="1" applyAlignment="1">
      <alignment horizontal="center"/>
    </xf>
    <xf numFmtId="168" fontId="31" fillId="0" borderId="15" xfId="28" quotePrefix="1" applyNumberFormat="1" applyFont="1" applyBorder="1" applyAlignment="1">
      <alignment horizontal="right"/>
    </xf>
    <xf numFmtId="41" fontId="31" fillId="0" borderId="13" xfId="29" applyFont="1" applyBorder="1"/>
    <xf numFmtId="43" fontId="31" fillId="0" borderId="17" xfId="28" applyFont="1" applyBorder="1"/>
    <xf numFmtId="164" fontId="28" fillId="0" borderId="0" xfId="0" applyNumberFormat="1" applyFont="1"/>
    <xf numFmtId="43" fontId="28" fillId="0" borderId="0" xfId="0" applyNumberFormat="1" applyFont="1"/>
    <xf numFmtId="0" fontId="28" fillId="0" borderId="0" xfId="0" applyFont="1" applyBorder="1"/>
    <xf numFmtId="0" fontId="40" fillId="0" borderId="0" xfId="0" applyFont="1" applyAlignment="1">
      <alignment horizontal="centerContinuous" vertical="center"/>
    </xf>
    <xf numFmtId="0" fontId="28" fillId="0" borderId="45" xfId="0" applyFont="1" applyBorder="1" applyAlignment="1">
      <alignment horizontal="centerContinuous" vertical="center"/>
    </xf>
    <xf numFmtId="0" fontId="31" fillId="0" borderId="48" xfId="0" applyFont="1" applyBorder="1" applyAlignment="1">
      <alignment horizontal="centerContinuous" vertical="center"/>
    </xf>
    <xf numFmtId="0" fontId="31" fillId="0" borderId="49" xfId="0" applyFont="1" applyBorder="1" applyAlignment="1">
      <alignment horizontal="centerContinuous" vertical="center"/>
    </xf>
    <xf numFmtId="0" fontId="31" fillId="0" borderId="51" xfId="0" applyFont="1" applyBorder="1" applyAlignment="1">
      <alignment horizontal="centerContinuous" vertical="center"/>
    </xf>
    <xf numFmtId="0" fontId="28" fillId="0" borderId="46" xfId="0" applyFont="1" applyBorder="1" applyAlignment="1">
      <alignment horizontal="centerContinuous" vertical="center"/>
    </xf>
    <xf numFmtId="0" fontId="31" fillId="0" borderId="13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8" fillId="0" borderId="47" xfId="0" applyFont="1" applyBorder="1" applyAlignment="1">
      <alignment horizontal="centerContinuous" vertical="center"/>
    </xf>
    <xf numFmtId="0" fontId="31" fillId="0" borderId="11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3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31" fillId="0" borderId="14" xfId="0" applyFont="1" applyBorder="1"/>
    <xf numFmtId="0" fontId="31" fillId="0" borderId="0" xfId="0" applyFont="1" applyBorder="1"/>
    <xf numFmtId="0" fontId="28" fillId="0" borderId="20" xfId="0" applyFont="1" applyBorder="1" applyAlignment="1">
      <alignment horizontal="center"/>
    </xf>
    <xf numFmtId="0" fontId="31" fillId="0" borderId="15" xfId="0" applyFont="1" applyBorder="1"/>
    <xf numFmtId="41" fontId="31" fillId="0" borderId="0" xfId="0" applyNumberFormat="1" applyFont="1" applyBorder="1"/>
    <xf numFmtId="0" fontId="28" fillId="0" borderId="10" xfId="0" applyFont="1" applyBorder="1" applyAlignment="1">
      <alignment horizontal="center"/>
    </xf>
    <xf numFmtId="0" fontId="31" fillId="0" borderId="21" xfId="0" applyFont="1" applyBorder="1"/>
    <xf numFmtId="0" fontId="28" fillId="0" borderId="16" xfId="0" applyFont="1" applyBorder="1"/>
    <xf numFmtId="164" fontId="31" fillId="0" borderId="17" xfId="0" applyNumberFormat="1" applyFont="1" applyBorder="1"/>
    <xf numFmtId="165" fontId="31" fillId="0" borderId="24" xfId="0" applyNumberFormat="1" applyFont="1" applyBorder="1" applyAlignment="1">
      <alignment horizontal="center"/>
    </xf>
    <xf numFmtId="0" fontId="37" fillId="0" borderId="16" xfId="0" applyFont="1" applyBorder="1"/>
    <xf numFmtId="0" fontId="31" fillId="0" borderId="17" xfId="0" applyFont="1" applyBorder="1"/>
    <xf numFmtId="9" fontId="31" fillId="0" borderId="17" xfId="41" applyFont="1" applyBorder="1" applyAlignment="1">
      <alignment horizontal="center"/>
    </xf>
    <xf numFmtId="9" fontId="31" fillId="0" borderId="17" xfId="41" applyNumberFormat="1" applyFont="1" applyBorder="1" applyAlignment="1">
      <alignment horizontal="center"/>
    </xf>
    <xf numFmtId="9" fontId="31" fillId="0" borderId="26" xfId="41" applyNumberFormat="1" applyFont="1" applyBorder="1" applyAlignment="1">
      <alignment horizontal="center"/>
    </xf>
    <xf numFmtId="164" fontId="31" fillId="0" borderId="0" xfId="0" applyNumberFormat="1" applyFont="1"/>
    <xf numFmtId="164" fontId="31" fillId="0" borderId="0" xfId="0" applyNumberFormat="1" applyFont="1" applyAlignment="1">
      <alignment horizontal="right"/>
    </xf>
    <xf numFmtId="164" fontId="31" fillId="0" borderId="0" xfId="28" applyNumberFormat="1" applyFont="1" applyBorder="1"/>
    <xf numFmtId="166" fontId="31" fillId="0" borderId="0" xfId="28" applyNumberFormat="1" applyFont="1" applyBorder="1" applyAlignment="1" applyProtection="1">
      <alignment horizontal="center"/>
    </xf>
    <xf numFmtId="166" fontId="32" fillId="0" borderId="32" xfId="28" applyNumberFormat="1" applyFont="1" applyFill="1" applyBorder="1" applyAlignment="1" applyProtection="1">
      <alignment horizontal="center"/>
    </xf>
    <xf numFmtId="165" fontId="32" fillId="0" borderId="68" xfId="28" quotePrefix="1" applyNumberFormat="1" applyFont="1" applyFill="1" applyBorder="1" applyAlignment="1" applyProtection="1">
      <alignment horizontal="center"/>
    </xf>
    <xf numFmtId="165" fontId="32" fillId="0" borderId="72" xfId="28" quotePrefix="1" applyNumberFormat="1" applyFont="1" applyFill="1" applyBorder="1" applyAlignment="1" applyProtection="1">
      <alignment horizontal="center"/>
    </xf>
    <xf numFmtId="164" fontId="31" fillId="0" borderId="73" xfId="28" applyNumberFormat="1" applyFont="1" applyFill="1" applyBorder="1" applyProtection="1"/>
    <xf numFmtId="164" fontId="31" fillId="0" borderId="74" xfId="28" applyNumberFormat="1" applyFont="1" applyFill="1" applyBorder="1" applyProtection="1"/>
    <xf numFmtId="166" fontId="31" fillId="0" borderId="0" xfId="28" applyNumberFormat="1" applyFont="1" applyFill="1" applyBorder="1" applyAlignment="1" applyProtection="1">
      <alignment horizontal="center"/>
    </xf>
    <xf numFmtId="164" fontId="31" fillId="0" borderId="0" xfId="28" applyNumberFormat="1" applyFont="1" applyFill="1" applyBorder="1"/>
    <xf numFmtId="166" fontId="31" fillId="0" borderId="32" xfId="28" applyNumberFormat="1" applyFont="1" applyFill="1" applyBorder="1" applyAlignment="1" applyProtection="1">
      <alignment horizontal="center"/>
    </xf>
    <xf numFmtId="165" fontId="31" fillId="0" borderId="68" xfId="28" quotePrefix="1" applyNumberFormat="1" applyFont="1" applyFill="1" applyBorder="1" applyAlignment="1" applyProtection="1">
      <alignment horizontal="center"/>
    </xf>
    <xf numFmtId="165" fontId="31" fillId="0" borderId="72" xfId="28" quotePrefix="1" applyNumberFormat="1" applyFont="1" applyFill="1" applyBorder="1" applyAlignment="1" applyProtection="1">
      <alignment horizontal="center"/>
    </xf>
    <xf numFmtId="164" fontId="31" fillId="0" borderId="37" xfId="28" applyNumberFormat="1" applyFont="1" applyFill="1" applyBorder="1"/>
    <xf numFmtId="165" fontId="32" fillId="0" borderId="69" xfId="28" quotePrefix="1" applyNumberFormat="1" applyFont="1" applyFill="1" applyBorder="1" applyAlignment="1" applyProtection="1">
      <alignment horizontal="center"/>
    </xf>
    <xf numFmtId="164" fontId="31" fillId="0" borderId="0" xfId="28" applyNumberFormat="1" applyFont="1" applyBorder="1" applyProtection="1"/>
    <xf numFmtId="164" fontId="31" fillId="0" borderId="0" xfId="28" applyNumberFormat="1" applyFont="1" applyBorder="1" applyAlignment="1" applyProtection="1">
      <alignment horizontal="left"/>
    </xf>
    <xf numFmtId="165" fontId="31" fillId="0" borderId="0" xfId="28" quotePrefix="1" applyNumberFormat="1" applyFont="1" applyBorder="1" applyAlignment="1" applyProtection="1">
      <alignment horizontal="center"/>
    </xf>
    <xf numFmtId="166" fontId="31" fillId="0" borderId="31" xfId="28" applyNumberFormat="1" applyFont="1" applyFill="1" applyBorder="1" applyAlignment="1" applyProtection="1">
      <alignment horizontal="center" vertical="center"/>
    </xf>
    <xf numFmtId="165" fontId="31" fillId="0" borderId="55" xfId="28" quotePrefix="1" applyNumberFormat="1" applyFont="1" applyFill="1" applyBorder="1" applyAlignment="1" applyProtection="1">
      <alignment horizontal="center" vertical="center"/>
    </xf>
    <xf numFmtId="165" fontId="31" fillId="0" borderId="22" xfId="28" quotePrefix="1" applyNumberFormat="1" applyFont="1" applyFill="1" applyBorder="1" applyAlignment="1" applyProtection="1">
      <alignment horizontal="center" vertical="center"/>
    </xf>
    <xf numFmtId="165" fontId="31" fillId="0" borderId="0" xfId="28" quotePrefix="1" applyNumberFormat="1" applyFont="1" applyFill="1" applyBorder="1" applyAlignment="1" applyProtection="1">
      <alignment horizontal="center"/>
    </xf>
    <xf numFmtId="164" fontId="31" fillId="0" borderId="0" xfId="28" applyNumberFormat="1" applyFont="1" applyFill="1" applyBorder="1" applyProtection="1"/>
    <xf numFmtId="164" fontId="31" fillId="0" borderId="0" xfId="28" applyNumberFormat="1" applyFont="1" applyFill="1" applyBorder="1" applyAlignment="1" applyProtection="1">
      <alignment horizontal="left"/>
    </xf>
    <xf numFmtId="165" fontId="31" fillId="0" borderId="68" xfId="28" quotePrefix="1" applyNumberFormat="1" applyFont="1" applyFill="1" applyBorder="1" applyAlignment="1" applyProtection="1">
      <alignment horizontal="center" vertical="center"/>
    </xf>
    <xf numFmtId="165" fontId="31" fillId="0" borderId="69" xfId="28" quotePrefix="1" applyNumberFormat="1" applyFont="1" applyFill="1" applyBorder="1" applyAlignment="1" applyProtection="1">
      <alignment horizontal="center" vertical="center"/>
    </xf>
    <xf numFmtId="164" fontId="31" fillId="0" borderId="37" xfId="28" applyNumberFormat="1" applyFont="1" applyFill="1" applyBorder="1" applyAlignment="1" applyProtection="1">
      <alignment horizontal="center"/>
    </xf>
    <xf numFmtId="164" fontId="31" fillId="0" borderId="70" xfId="28" applyNumberFormat="1" applyFont="1" applyFill="1" applyBorder="1" applyAlignment="1" applyProtection="1">
      <alignment horizontal="center"/>
    </xf>
    <xf numFmtId="164" fontId="31" fillId="0" borderId="71" xfId="28" applyNumberFormat="1" applyFont="1" applyFill="1" applyBorder="1" applyAlignment="1" applyProtection="1">
      <alignment horizontal="center"/>
    </xf>
    <xf numFmtId="164" fontId="31" fillId="0" borderId="43" xfId="28" applyNumberFormat="1" applyFont="1" applyFill="1" applyBorder="1" applyAlignment="1" applyProtection="1">
      <alignment horizontal="center"/>
    </xf>
    <xf numFmtId="43" fontId="31" fillId="0" borderId="15" xfId="28" applyFont="1" applyFill="1" applyBorder="1" applyAlignment="1">
      <alignment horizontal="right"/>
    </xf>
    <xf numFmtId="164" fontId="31" fillId="0" borderId="15" xfId="0" applyNumberFormat="1" applyFont="1" applyFill="1" applyBorder="1"/>
    <xf numFmtId="43" fontId="31" fillId="0" borderId="15" xfId="28" applyFont="1" applyFill="1" applyBorder="1"/>
    <xf numFmtId="0" fontId="28" fillId="0" borderId="0" xfId="0" applyFont="1" applyAlignment="1">
      <alignment horizontal="right"/>
    </xf>
    <xf numFmtId="43" fontId="31" fillId="0" borderId="15" xfId="28" applyFont="1" applyFill="1" applyBorder="1" applyAlignment="1">
      <alignment horizontal="center"/>
    </xf>
    <xf numFmtId="0" fontId="46" fillId="0" borderId="0" xfId="0" applyFont="1"/>
    <xf numFmtId="43" fontId="46" fillId="0" borderId="15" xfId="28" applyFont="1" applyBorder="1"/>
    <xf numFmtId="43" fontId="46" fillId="0" borderId="15" xfId="0" applyNumberFormat="1" applyFont="1" applyBorder="1"/>
    <xf numFmtId="164" fontId="46" fillId="0" borderId="15" xfId="28" applyNumberFormat="1" applyFont="1" applyBorder="1"/>
    <xf numFmtId="164" fontId="46" fillId="0" borderId="15" xfId="0" applyNumberFormat="1" applyFont="1" applyBorder="1"/>
    <xf numFmtId="43" fontId="46" fillId="0" borderId="15" xfId="28" applyNumberFormat="1" applyFont="1" applyBorder="1"/>
    <xf numFmtId="164" fontId="46" fillId="0" borderId="15" xfId="28" applyNumberFormat="1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0" borderId="20" xfId="0" applyFont="1" applyBorder="1" applyAlignment="1">
      <alignment horizontal="center"/>
    </xf>
    <xf numFmtId="0" fontId="46" fillId="0" borderId="15" xfId="0" applyFont="1" applyBorder="1"/>
    <xf numFmtId="0" fontId="48" fillId="0" borderId="0" xfId="0" applyFont="1"/>
    <xf numFmtId="0" fontId="46" fillId="0" borderId="0" xfId="0" quotePrefix="1" applyFont="1" applyAlignment="1">
      <alignment horizontal="center"/>
    </xf>
    <xf numFmtId="9" fontId="46" fillId="0" borderId="0" xfId="0" applyNumberFormat="1" applyFont="1" applyAlignment="1">
      <alignment horizontal="left"/>
    </xf>
    <xf numFmtId="0" fontId="46" fillId="0" borderId="53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quotePrefix="1" applyFont="1" applyAlignment="1">
      <alignment horizontal="center"/>
    </xf>
    <xf numFmtId="0" fontId="31" fillId="0" borderId="0" xfId="0" applyFont="1" applyBorder="1" applyAlignment="1">
      <alignment horizontal="center"/>
    </xf>
    <xf numFmtId="0" fontId="46" fillId="27" borderId="15" xfId="0" applyFont="1" applyFill="1" applyBorder="1" applyAlignment="1">
      <alignment horizontal="center"/>
    </xf>
    <xf numFmtId="0" fontId="46" fillId="25" borderId="15" xfId="0" applyFont="1" applyFill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6" fillId="0" borderId="66" xfId="0" applyFont="1" applyBorder="1" applyAlignment="1">
      <alignment horizontal="center"/>
    </xf>
    <xf numFmtId="165" fontId="46" fillId="0" borderId="15" xfId="28" applyNumberFormat="1" applyFont="1" applyBorder="1"/>
    <xf numFmtId="43" fontId="46" fillId="0" borderId="15" xfId="28" applyFont="1" applyBorder="1" applyAlignment="1">
      <alignment horizontal="center"/>
    </xf>
    <xf numFmtId="43" fontId="46" fillId="0" borderId="15" xfId="28" quotePrefix="1" applyNumberFormat="1" applyFont="1" applyBorder="1" applyAlignment="1">
      <alignment horizontal="center" vertical="center"/>
    </xf>
    <xf numFmtId="43" fontId="46" fillId="0" borderId="66" xfId="28" quotePrefix="1" applyFont="1" applyBorder="1"/>
    <xf numFmtId="165" fontId="46" fillId="0" borderId="66" xfId="28" quotePrefix="1" applyNumberFormat="1" applyFont="1" applyBorder="1" applyAlignment="1"/>
    <xf numFmtId="0" fontId="46" fillId="0" borderId="20" xfId="0" applyFont="1" applyBorder="1"/>
    <xf numFmtId="43" fontId="46" fillId="0" borderId="15" xfId="0" applyNumberFormat="1" applyFont="1" applyBorder="1" applyAlignment="1"/>
    <xf numFmtId="165" fontId="46" fillId="0" borderId="66" xfId="0" applyNumberFormat="1" applyFont="1" applyBorder="1" applyAlignment="1"/>
    <xf numFmtId="0" fontId="46" fillId="0" borderId="10" xfId="0" applyFont="1" applyBorder="1"/>
    <xf numFmtId="0" fontId="46" fillId="0" borderId="21" xfId="0" applyFont="1" applyBorder="1" applyAlignment="1">
      <alignment horizontal="center"/>
    </xf>
    <xf numFmtId="43" fontId="46" fillId="0" borderId="21" xfId="0" applyNumberFormat="1" applyFont="1" applyBorder="1" applyAlignment="1">
      <alignment horizontal="center"/>
    </xf>
    <xf numFmtId="43" fontId="46" fillId="0" borderId="21" xfId="28" applyFont="1" applyBorder="1"/>
    <xf numFmtId="164" fontId="46" fillId="0" borderId="21" xfId="28" applyNumberFormat="1" applyFont="1" applyBorder="1"/>
    <xf numFmtId="165" fontId="46" fillId="0" borderId="21" xfId="28" quotePrefix="1" applyNumberFormat="1" applyFont="1" applyBorder="1" applyAlignment="1">
      <alignment horizontal="center"/>
    </xf>
    <xf numFmtId="9" fontId="46" fillId="0" borderId="21" xfId="41" applyNumberFormat="1" applyFont="1" applyBorder="1" applyAlignment="1">
      <alignment horizontal="center"/>
    </xf>
    <xf numFmtId="165" fontId="46" fillId="0" borderId="67" xfId="41" applyNumberFormat="1" applyFont="1" applyBorder="1" applyAlignment="1">
      <alignment horizontal="center"/>
    </xf>
    <xf numFmtId="0" fontId="30" fillId="0" borderId="0" xfId="0" applyFont="1"/>
    <xf numFmtId="0" fontId="51" fillId="0" borderId="0" xfId="0" applyFont="1"/>
    <xf numFmtId="9" fontId="30" fillId="0" borderId="0" xfId="0" applyNumberFormat="1" applyFont="1" applyAlignment="1">
      <alignment horizontal="left"/>
    </xf>
    <xf numFmtId="0" fontId="31" fillId="0" borderId="53" xfId="0" applyFont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31" fillId="0" borderId="66" xfId="0" applyFont="1" applyFill="1" applyBorder="1" applyAlignment="1">
      <alignment horizontal="center"/>
    </xf>
    <xf numFmtId="0" fontId="31" fillId="0" borderId="15" xfId="0" applyFont="1" applyFill="1" applyBorder="1"/>
    <xf numFmtId="165" fontId="31" fillId="0" borderId="15" xfId="28" applyNumberFormat="1" applyFont="1" applyFill="1" applyBorder="1"/>
    <xf numFmtId="164" fontId="31" fillId="0" borderId="15" xfId="28" applyNumberFormat="1" applyFont="1" applyFill="1" applyBorder="1"/>
    <xf numFmtId="164" fontId="31" fillId="0" borderId="15" xfId="0" applyNumberFormat="1" applyFont="1" applyFill="1" applyBorder="1" applyAlignment="1">
      <alignment horizontal="center"/>
    </xf>
    <xf numFmtId="0" fontId="28" fillId="0" borderId="20" xfId="0" applyFont="1" applyFill="1" applyBorder="1"/>
    <xf numFmtId="43" fontId="31" fillId="0" borderId="66" xfId="0" applyNumberFormat="1" applyFont="1" applyFill="1" applyBorder="1" applyAlignment="1">
      <alignment horizontal="center"/>
    </xf>
    <xf numFmtId="0" fontId="37" fillId="0" borderId="10" xfId="0" applyFont="1" applyFill="1" applyBorder="1"/>
    <xf numFmtId="0" fontId="31" fillId="0" borderId="21" xfId="0" applyFont="1" applyFill="1" applyBorder="1" applyAlignment="1">
      <alignment horizontal="center"/>
    </xf>
    <xf numFmtId="164" fontId="31" fillId="0" borderId="21" xfId="0" applyNumberFormat="1" applyFont="1" applyFill="1" applyBorder="1" applyAlignment="1">
      <alignment horizontal="center"/>
    </xf>
    <xf numFmtId="0" fontId="31" fillId="0" borderId="21" xfId="0" applyFont="1" applyFill="1" applyBorder="1"/>
    <xf numFmtId="165" fontId="31" fillId="0" borderId="21" xfId="28" quotePrefix="1" applyNumberFormat="1" applyFont="1" applyFill="1" applyBorder="1" applyAlignment="1">
      <alignment horizontal="center"/>
    </xf>
    <xf numFmtId="9" fontId="31" fillId="0" borderId="21" xfId="41" applyNumberFormat="1" applyFont="1" applyFill="1" applyBorder="1" applyAlignment="1">
      <alignment horizontal="center"/>
    </xf>
    <xf numFmtId="9" fontId="31" fillId="0" borderId="67" xfId="41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43" fontId="31" fillId="0" borderId="15" xfId="28" quotePrefix="1" applyNumberFormat="1" applyFont="1" applyFill="1" applyBorder="1" applyAlignment="1">
      <alignment horizontal="center" vertical="center"/>
    </xf>
    <xf numFmtId="43" fontId="31" fillId="0" borderId="17" xfId="28" applyFont="1" applyFill="1" applyBorder="1" applyAlignment="1">
      <alignment horizontal="center" vertical="center"/>
    </xf>
    <xf numFmtId="43" fontId="28" fillId="0" borderId="0" xfId="0" applyNumberFormat="1" applyFont="1" applyFill="1" applyAlignment="1">
      <alignment horizontal="center" vertical="center"/>
    </xf>
    <xf numFmtId="167" fontId="28" fillId="0" borderId="0" xfId="0" applyNumberFormat="1" applyFont="1" applyFill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164" fontId="31" fillId="0" borderId="17" xfId="0" applyNumberFormat="1" applyFont="1" applyFill="1" applyBorder="1" applyAlignment="1">
      <alignment horizontal="center" vertical="center"/>
    </xf>
    <xf numFmtId="9" fontId="31" fillId="0" borderId="17" xfId="41" applyFont="1" applyFill="1" applyBorder="1" applyAlignment="1">
      <alignment horizontal="center" vertical="center"/>
    </xf>
    <xf numFmtId="9" fontId="31" fillId="0" borderId="0" xfId="41" applyFont="1" applyFill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43" fontId="28" fillId="0" borderId="84" xfId="0" applyNumberFormat="1" applyFont="1" applyFill="1" applyBorder="1" applyAlignment="1">
      <alignment horizontal="center" vertical="center"/>
    </xf>
    <xf numFmtId="9" fontId="31" fillId="0" borderId="84" xfId="41" applyFont="1" applyFill="1" applyBorder="1" applyAlignment="1">
      <alignment horizontal="center" vertical="center"/>
    </xf>
    <xf numFmtId="0" fontId="31" fillId="0" borderId="87" xfId="0" applyFont="1" applyFill="1" applyBorder="1" applyAlignment="1">
      <alignment horizontal="center" vertical="center"/>
    </xf>
    <xf numFmtId="9" fontId="31" fillId="0" borderId="87" xfId="41" applyFont="1" applyFill="1" applyBorder="1" applyAlignment="1">
      <alignment horizontal="center" vertical="center"/>
    </xf>
    <xf numFmtId="2" fontId="28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15" fontId="50" fillId="0" borderId="79" xfId="0" quotePrefix="1" applyNumberFormat="1" applyFont="1" applyFill="1" applyBorder="1" applyAlignment="1">
      <alignment horizontal="center" vertical="center"/>
    </xf>
    <xf numFmtId="15" fontId="50" fillId="0" borderId="80" xfId="0" quotePrefix="1" applyNumberFormat="1" applyFont="1" applyFill="1" applyBorder="1" applyAlignment="1">
      <alignment horizontal="center" vertical="center"/>
    </xf>
    <xf numFmtId="1" fontId="50" fillId="0" borderId="80" xfId="0" quotePrefix="1" applyNumberFormat="1" applyFont="1" applyFill="1" applyBorder="1" applyAlignment="1">
      <alignment horizontal="center" vertical="center"/>
    </xf>
    <xf numFmtId="15" fontId="50" fillId="0" borderId="80" xfId="0" applyNumberFormat="1" applyFont="1" applyFill="1" applyBorder="1" applyAlignment="1">
      <alignment horizontal="center" vertical="center"/>
    </xf>
    <xf numFmtId="15" fontId="50" fillId="0" borderId="81" xfId="0" quotePrefix="1" applyNumberFormat="1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164" fontId="31" fillId="0" borderId="25" xfId="0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1" fontId="28" fillId="0" borderId="0" xfId="0" applyNumberFormat="1" applyFont="1" applyFill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43" fontId="31" fillId="0" borderId="48" xfId="28" applyFont="1" applyFill="1" applyBorder="1" applyAlignment="1">
      <alignment horizontal="center" vertical="center"/>
    </xf>
    <xf numFmtId="164" fontId="31" fillId="0" borderId="87" xfId="0" applyNumberFormat="1" applyFont="1" applyFill="1" applyBorder="1" applyAlignment="1">
      <alignment horizontal="center" vertical="center"/>
    </xf>
    <xf numFmtId="43" fontId="31" fillId="0" borderId="87" xfId="28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84" xfId="0" applyFont="1" applyFill="1" applyBorder="1" applyAlignment="1">
      <alignment horizontal="center" vertical="center"/>
    </xf>
    <xf numFmtId="9" fontId="31" fillId="0" borderId="0" xfId="41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Alignment="1">
      <alignment horizontal="center" vertical="center"/>
    </xf>
    <xf numFmtId="14" fontId="43" fillId="0" borderId="0" xfId="0" applyNumberFormat="1" applyFont="1" applyFill="1" applyAlignment="1">
      <alignment horizontal="center" vertical="center"/>
    </xf>
    <xf numFmtId="164" fontId="31" fillId="0" borderId="25" xfId="0" quotePrefix="1" applyNumberFormat="1" applyFont="1" applyFill="1" applyBorder="1" applyAlignment="1">
      <alignment horizontal="center" vertical="center"/>
    </xf>
    <xf numFmtId="164" fontId="31" fillId="0" borderId="0" xfId="0" quotePrefix="1" applyNumberFormat="1" applyFont="1" applyFill="1" applyBorder="1" applyAlignment="1">
      <alignment horizontal="center" vertical="center"/>
    </xf>
    <xf numFmtId="43" fontId="31" fillId="0" borderId="15" xfId="28" applyNumberFormat="1" applyFont="1" applyFill="1" applyBorder="1" applyAlignment="1">
      <alignment horizontal="center" vertical="center"/>
    </xf>
    <xf numFmtId="0" fontId="37" fillId="0" borderId="86" xfId="0" applyFont="1" applyFill="1" applyBorder="1" applyAlignment="1">
      <alignment horizontal="center" vertical="center"/>
    </xf>
    <xf numFmtId="9" fontId="31" fillId="0" borderId="89" xfId="41" applyNumberFormat="1" applyFont="1" applyFill="1" applyBorder="1" applyAlignment="1">
      <alignment horizontal="center" vertical="center"/>
    </xf>
    <xf numFmtId="0" fontId="28" fillId="0" borderId="82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9" fontId="31" fillId="0" borderId="85" xfId="41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164" fontId="28" fillId="0" borderId="0" xfId="0" quotePrefix="1" applyNumberFormat="1" applyFont="1" applyFill="1" applyBorder="1" applyAlignment="1">
      <alignment horizontal="center" vertical="center"/>
    </xf>
    <xf numFmtId="9" fontId="34" fillId="0" borderId="0" xfId="41" applyNumberFormat="1" applyFont="1" applyFill="1" applyBorder="1" applyAlignment="1">
      <alignment horizontal="center" vertical="center"/>
    </xf>
    <xf numFmtId="9" fontId="34" fillId="0" borderId="0" xfId="41" applyFont="1" applyFill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164" fontId="31" fillId="0" borderId="85" xfId="0" applyNumberFormat="1" applyFont="1" applyFill="1" applyBorder="1" applyAlignment="1">
      <alignment horizontal="center" vertical="center"/>
    </xf>
    <xf numFmtId="9" fontId="31" fillId="0" borderId="83" xfId="4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31" fillId="0" borderId="14" xfId="28" applyNumberFormat="1" applyFont="1" applyFill="1" applyBorder="1" applyAlignment="1">
      <alignment horizontal="center" vertical="center"/>
    </xf>
    <xf numFmtId="43" fontId="31" fillId="0" borderId="14" xfId="0" applyNumberFormat="1" applyFont="1" applyFill="1" applyBorder="1" applyAlignment="1">
      <alignment horizontal="center" vertical="center"/>
    </xf>
    <xf numFmtId="43" fontId="31" fillId="0" borderId="15" xfId="0" applyNumberFormat="1" applyFont="1" applyFill="1" applyBorder="1" applyAlignment="1">
      <alignment horizontal="center" vertical="center"/>
    </xf>
    <xf numFmtId="43" fontId="31" fillId="0" borderId="21" xfId="28" applyNumberFormat="1" applyFont="1" applyFill="1" applyBorder="1" applyAlignment="1">
      <alignment horizontal="center" vertical="center"/>
    </xf>
    <xf numFmtId="43" fontId="31" fillId="0" borderId="21" xfId="0" applyNumberFormat="1" applyFont="1" applyFill="1" applyBorder="1" applyAlignment="1">
      <alignment horizontal="center" vertical="center"/>
    </xf>
    <xf numFmtId="43" fontId="31" fillId="0" borderId="17" xfId="28" applyNumberFormat="1" applyFont="1" applyFill="1" applyBorder="1" applyAlignment="1">
      <alignment horizontal="center" vertical="center"/>
    </xf>
    <xf numFmtId="43" fontId="31" fillId="0" borderId="17" xfId="0" applyNumberFormat="1" applyFont="1" applyFill="1" applyBorder="1" applyAlignment="1">
      <alignment horizontal="center" vertical="center"/>
    </xf>
    <xf numFmtId="14" fontId="43" fillId="0" borderId="0" xfId="0" applyNumberFormat="1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horizontal="center" vertical="center"/>
    </xf>
    <xf numFmtId="0" fontId="28" fillId="0" borderId="96" xfId="0" applyFont="1" applyFill="1" applyBorder="1" applyAlignment="1">
      <alignment horizontal="center" vertical="center"/>
    </xf>
    <xf numFmtId="0" fontId="28" fillId="0" borderId="99" xfId="0" applyFont="1" applyFill="1" applyBorder="1" applyAlignment="1">
      <alignment horizontal="center" vertical="center"/>
    </xf>
    <xf numFmtId="0" fontId="28" fillId="0" borderId="102" xfId="0" applyFont="1" applyFill="1" applyBorder="1" applyAlignment="1">
      <alignment horizontal="center" vertical="center"/>
    </xf>
    <xf numFmtId="0" fontId="28" fillId="0" borderId="90" xfId="0" applyFont="1" applyFill="1" applyBorder="1" applyAlignment="1">
      <alignment horizontal="center" vertical="center"/>
    </xf>
    <xf numFmtId="43" fontId="28" fillId="0" borderId="91" xfId="0" applyNumberFormat="1" applyFont="1" applyFill="1" applyBorder="1" applyAlignment="1">
      <alignment horizontal="center" vertical="center"/>
    </xf>
    <xf numFmtId="43" fontId="28" fillId="0" borderId="92" xfId="0" applyNumberFormat="1" applyFont="1" applyFill="1" applyBorder="1" applyAlignment="1">
      <alignment horizontal="center" vertical="center"/>
    </xf>
    <xf numFmtId="43" fontId="28" fillId="0" borderId="94" xfId="0" applyNumberFormat="1" applyFont="1" applyFill="1" applyBorder="1" applyAlignment="1">
      <alignment horizontal="center" vertical="center"/>
    </xf>
    <xf numFmtId="43" fontId="28" fillId="0" borderId="95" xfId="0" applyNumberFormat="1" applyFont="1" applyFill="1" applyBorder="1" applyAlignment="1">
      <alignment horizontal="center" vertical="center"/>
    </xf>
    <xf numFmtId="43" fontId="28" fillId="0" borderId="97" xfId="0" applyNumberFormat="1" applyFont="1" applyFill="1" applyBorder="1" applyAlignment="1">
      <alignment horizontal="center" vertical="center"/>
    </xf>
    <xf numFmtId="43" fontId="28" fillId="0" borderId="98" xfId="0" applyNumberFormat="1" applyFont="1" applyFill="1" applyBorder="1" applyAlignment="1">
      <alignment horizontal="center" vertical="center"/>
    </xf>
    <xf numFmtId="43" fontId="28" fillId="0" borderId="103" xfId="0" applyNumberFormat="1" applyFont="1" applyFill="1" applyBorder="1" applyAlignment="1">
      <alignment horizontal="center" vertical="center"/>
    </xf>
    <xf numFmtId="43" fontId="28" fillId="0" borderId="104" xfId="0" applyNumberFormat="1" applyFont="1" applyFill="1" applyBorder="1" applyAlignment="1">
      <alignment horizontal="center" vertical="center"/>
    </xf>
    <xf numFmtId="43" fontId="28" fillId="0" borderId="100" xfId="0" applyNumberFormat="1" applyFont="1" applyFill="1" applyBorder="1" applyAlignment="1">
      <alignment horizontal="center" vertical="center"/>
    </xf>
    <xf numFmtId="43" fontId="28" fillId="0" borderId="101" xfId="0" applyNumberFormat="1" applyFont="1" applyFill="1" applyBorder="1" applyAlignment="1">
      <alignment horizontal="center" vertical="center"/>
    </xf>
    <xf numFmtId="165" fontId="31" fillId="0" borderId="66" xfId="0" applyNumberFormat="1" applyFont="1" applyFill="1" applyBorder="1" applyAlignment="1">
      <alignment horizontal="center"/>
    </xf>
    <xf numFmtId="165" fontId="31" fillId="0" borderId="0" xfId="0" applyNumberFormat="1" applyFont="1" applyFill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0" fontId="46" fillId="24" borderId="14" xfId="0" applyFont="1" applyFill="1" applyBorder="1" applyAlignment="1">
      <alignment horizontal="center"/>
    </xf>
    <xf numFmtId="0" fontId="46" fillId="28" borderId="89" xfId="0" applyFont="1" applyFill="1" applyBorder="1" applyAlignment="1">
      <alignment horizontal="center" vertical="center"/>
    </xf>
    <xf numFmtId="0" fontId="28" fillId="28" borderId="56" xfId="0" applyFont="1" applyFill="1" applyBorder="1" applyAlignment="1">
      <alignment horizontal="center" vertical="center"/>
    </xf>
    <xf numFmtId="0" fontId="46" fillId="25" borderId="87" xfId="0" applyFont="1" applyFill="1" applyBorder="1" applyAlignment="1">
      <alignment horizontal="center" vertical="center"/>
    </xf>
    <xf numFmtId="0" fontId="28" fillId="25" borderId="14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6" fillId="0" borderId="0" xfId="0" applyFont="1" applyAlignment="1">
      <alignment horizontal="center"/>
    </xf>
    <xf numFmtId="172" fontId="30" fillId="0" borderId="80" xfId="0" applyNumberFormat="1" applyFont="1" applyFill="1" applyBorder="1" applyAlignment="1">
      <alignment horizontal="center" vertical="center"/>
    </xf>
    <xf numFmtId="172" fontId="30" fillId="0" borderId="24" xfId="0" applyNumberFormat="1" applyFont="1" applyFill="1" applyBorder="1" applyAlignment="1">
      <alignment horizontal="center" vertical="center"/>
    </xf>
    <xf numFmtId="0" fontId="31" fillId="0" borderId="81" xfId="0" applyFont="1" applyFill="1" applyBorder="1" applyAlignment="1">
      <alignment horizontal="center" vertical="center"/>
    </xf>
    <xf numFmtId="164" fontId="31" fillId="0" borderId="81" xfId="0" applyNumberFormat="1" applyFont="1" applyFill="1" applyBorder="1" applyAlignment="1">
      <alignment horizontal="center" vertical="center"/>
    </xf>
    <xf numFmtId="0" fontId="33" fillId="0" borderId="0" xfId="45" applyFont="1" applyFill="1" applyAlignment="1" applyProtection="1">
      <alignment horizontal="centerContinuous"/>
    </xf>
    <xf numFmtId="0" fontId="31" fillId="0" borderId="0" xfId="45" applyFont="1" applyFill="1"/>
    <xf numFmtId="0" fontId="31" fillId="0" borderId="19" xfId="45" applyFont="1" applyFill="1" applyBorder="1" applyAlignment="1" applyProtection="1">
      <alignment horizontal="center" vertical="center"/>
    </xf>
    <xf numFmtId="170" fontId="31" fillId="0" borderId="18" xfId="45" applyNumberFormat="1" applyFont="1" applyFill="1" applyBorder="1" applyAlignment="1" applyProtection="1">
      <alignment horizontal="center" vertical="center"/>
    </xf>
    <xf numFmtId="170" fontId="31" fillId="0" borderId="57" xfId="45" applyNumberFormat="1" applyFont="1" applyFill="1" applyBorder="1" applyAlignment="1" applyProtection="1">
      <alignment horizontal="center" vertical="center"/>
    </xf>
    <xf numFmtId="0" fontId="31" fillId="0" borderId="0" xfId="45" applyFont="1" applyFill="1" applyBorder="1" applyAlignment="1" applyProtection="1">
      <alignment horizontal="center" vertical="center"/>
    </xf>
    <xf numFmtId="170" fontId="31" fillId="0" borderId="0" xfId="45" applyNumberFormat="1" applyFont="1" applyFill="1" applyBorder="1" applyAlignment="1" applyProtection="1">
      <alignment horizontal="center" vertical="center"/>
    </xf>
    <xf numFmtId="0" fontId="31" fillId="0" borderId="20" xfId="45" applyFont="1" applyFill="1" applyBorder="1" applyAlignment="1" applyProtection="1">
      <alignment horizontal="center"/>
    </xf>
    <xf numFmtId="43" fontId="31" fillId="0" borderId="15" xfId="45" applyNumberFormat="1" applyFont="1" applyFill="1" applyBorder="1" applyAlignment="1" applyProtection="1">
      <alignment horizontal="center"/>
    </xf>
    <xf numFmtId="43" fontId="31" fillId="0" borderId="15" xfId="45" applyNumberFormat="1" applyFont="1" applyFill="1" applyBorder="1" applyProtection="1"/>
    <xf numFmtId="43" fontId="31" fillId="0" borderId="66" xfId="45" applyNumberFormat="1" applyFont="1" applyFill="1" applyBorder="1" applyProtection="1"/>
    <xf numFmtId="0" fontId="31" fillId="0" borderId="0" xfId="45" applyFont="1" applyFill="1" applyBorder="1" applyAlignment="1" applyProtection="1">
      <alignment horizontal="center"/>
    </xf>
    <xf numFmtId="169" fontId="31" fillId="0" borderId="0" xfId="45" applyNumberFormat="1" applyFont="1" applyFill="1" applyBorder="1" applyAlignment="1" applyProtection="1">
      <alignment horizontal="center"/>
    </xf>
    <xf numFmtId="43" fontId="34" fillId="0" borderId="15" xfId="45" applyNumberFormat="1" applyFont="1" applyFill="1" applyBorder="1" applyProtection="1"/>
    <xf numFmtId="169" fontId="35" fillId="0" borderId="0" xfId="45" applyNumberFormat="1" applyFont="1" applyFill="1" applyBorder="1" applyAlignment="1" applyProtection="1">
      <alignment horizontal="center"/>
    </xf>
    <xf numFmtId="0" fontId="31" fillId="0" borderId="10" xfId="45" applyFont="1" applyFill="1" applyBorder="1" applyAlignment="1" applyProtection="1">
      <alignment horizontal="center"/>
    </xf>
    <xf numFmtId="43" fontId="31" fillId="0" borderId="21" xfId="45" applyNumberFormat="1" applyFont="1" applyFill="1" applyBorder="1" applyAlignment="1">
      <alignment horizontal="center"/>
    </xf>
    <xf numFmtId="43" fontId="31" fillId="0" borderId="21" xfId="45" applyNumberFormat="1" applyFont="1" applyFill="1" applyBorder="1" applyAlignment="1" applyProtection="1">
      <alignment horizontal="center"/>
    </xf>
    <xf numFmtId="43" fontId="31" fillId="0" borderId="21" xfId="45" applyNumberFormat="1" applyFont="1" applyFill="1" applyBorder="1" applyProtection="1"/>
    <xf numFmtId="43" fontId="31" fillId="0" borderId="67" xfId="45" applyNumberFormat="1" applyFont="1" applyFill="1" applyBorder="1" applyProtection="1"/>
    <xf numFmtId="169" fontId="31" fillId="0" borderId="0" xfId="45" applyNumberFormat="1" applyFont="1" applyFill="1" applyBorder="1" applyAlignment="1">
      <alignment horizontal="center"/>
    </xf>
    <xf numFmtId="0" fontId="36" fillId="0" borderId="0" xfId="45" applyFont="1" applyFill="1"/>
    <xf numFmtId="0" fontId="27" fillId="0" borderId="0" xfId="45" applyFont="1" applyFill="1" applyAlignment="1" applyProtection="1">
      <alignment horizontal="centerContinuous"/>
    </xf>
    <xf numFmtId="0" fontId="28" fillId="0" borderId="0" xfId="45" applyFont="1" applyFill="1"/>
    <xf numFmtId="0" fontId="31" fillId="0" borderId="0" xfId="45" applyFont="1" applyFill="1" applyBorder="1"/>
    <xf numFmtId="0" fontId="28" fillId="0" borderId="0" xfId="45" applyFont="1" applyFill="1" applyBorder="1"/>
    <xf numFmtId="0" fontId="29" fillId="0" borderId="0" xfId="45" applyFont="1" applyFill="1"/>
    <xf numFmtId="0" fontId="38" fillId="0" borderId="0" xfId="45" applyFont="1" applyFill="1" applyAlignment="1" applyProtection="1">
      <alignment horizontal="centerContinuous"/>
    </xf>
    <xf numFmtId="0" fontId="39" fillId="0" borderId="0" xfId="45" applyFont="1" applyFill="1"/>
    <xf numFmtId="0" fontId="38" fillId="0" borderId="0" xfId="45" applyFont="1" applyAlignment="1" applyProtection="1">
      <alignment horizontal="centerContinuous"/>
    </xf>
    <xf numFmtId="0" fontId="28" fillId="0" borderId="0" xfId="45" applyFont="1"/>
    <xf numFmtId="0" fontId="32" fillId="0" borderId="32" xfId="45" applyFont="1" applyFill="1" applyBorder="1" applyAlignment="1" applyProtection="1">
      <alignment horizontal="center"/>
    </xf>
    <xf numFmtId="170" fontId="32" fillId="0" borderId="68" xfId="45" applyNumberFormat="1" applyFont="1" applyFill="1" applyBorder="1" applyAlignment="1" applyProtection="1">
      <alignment horizontal="center"/>
    </xf>
    <xf numFmtId="170" fontId="32" fillId="0" borderId="69" xfId="45" applyNumberFormat="1" applyFont="1" applyFill="1" applyBorder="1" applyAlignment="1" applyProtection="1">
      <alignment horizontal="center"/>
    </xf>
    <xf numFmtId="0" fontId="31" fillId="0" borderId="33" xfId="45" applyFont="1" applyFill="1" applyBorder="1" applyAlignment="1" applyProtection="1">
      <alignment horizontal="center"/>
    </xf>
    <xf numFmtId="164" fontId="31" fillId="0" borderId="15" xfId="45" applyNumberFormat="1" applyFont="1" applyFill="1" applyBorder="1" applyAlignment="1" applyProtection="1">
      <alignment horizontal="center"/>
    </xf>
    <xf numFmtId="164" fontId="31" fillId="0" borderId="105" xfId="45" applyNumberFormat="1" applyFont="1" applyFill="1" applyBorder="1" applyAlignment="1" applyProtection="1">
      <alignment horizontal="center"/>
    </xf>
    <xf numFmtId="0" fontId="37" fillId="0" borderId="0" xfId="45" applyFont="1"/>
    <xf numFmtId="0" fontId="31" fillId="0" borderId="34" xfId="45" applyFont="1" applyFill="1" applyBorder="1" applyAlignment="1" applyProtection="1">
      <alignment horizontal="center"/>
    </xf>
    <xf numFmtId="164" fontId="31" fillId="0" borderId="106" xfId="45" applyNumberFormat="1" applyFont="1" applyFill="1" applyBorder="1" applyAlignment="1" applyProtection="1">
      <alignment horizontal="center"/>
    </xf>
    <xf numFmtId="164" fontId="31" fillId="0" borderId="107" xfId="45" applyNumberFormat="1" applyFont="1" applyFill="1" applyBorder="1" applyAlignment="1" applyProtection="1">
      <alignment horizontal="center"/>
    </xf>
    <xf numFmtId="0" fontId="39" fillId="0" borderId="0" xfId="45" applyFont="1"/>
    <xf numFmtId="0" fontId="32" fillId="0" borderId="32" xfId="45" applyFont="1" applyFill="1" applyBorder="1" applyAlignment="1" applyProtection="1">
      <alignment horizontal="center" vertical="center"/>
    </xf>
    <xf numFmtId="170" fontId="32" fillId="0" borderId="68" xfId="45" applyNumberFormat="1" applyFont="1" applyFill="1" applyBorder="1" applyAlignment="1" applyProtection="1">
      <alignment horizontal="center" vertical="center"/>
    </xf>
    <xf numFmtId="170" fontId="32" fillId="0" borderId="72" xfId="45" applyNumberFormat="1" applyFont="1" applyFill="1" applyBorder="1" applyAlignment="1" applyProtection="1">
      <alignment horizontal="center" vertical="center"/>
    </xf>
    <xf numFmtId="0" fontId="32" fillId="0" borderId="0" xfId="45" applyFont="1" applyBorder="1" applyAlignment="1" applyProtection="1">
      <alignment horizontal="center" vertical="center"/>
    </xf>
    <xf numFmtId="170" fontId="32" fillId="0" borderId="0" xfId="45" applyNumberFormat="1" applyFont="1" applyBorder="1" applyAlignment="1" applyProtection="1">
      <alignment horizontal="center" vertical="center"/>
    </xf>
    <xf numFmtId="0" fontId="32" fillId="0" borderId="33" xfId="45" applyFont="1" applyFill="1" applyBorder="1" applyAlignment="1" applyProtection="1">
      <alignment horizontal="center"/>
    </xf>
    <xf numFmtId="169" fontId="31" fillId="0" borderId="37" xfId="45" applyNumberFormat="1" applyFont="1" applyFill="1" applyBorder="1" applyAlignment="1" applyProtection="1">
      <alignment horizontal="center"/>
    </xf>
    <xf numFmtId="169" fontId="31" fillId="0" borderId="73" xfId="45" applyNumberFormat="1" applyFont="1" applyFill="1" applyBorder="1" applyAlignment="1" applyProtection="1">
      <alignment horizontal="center"/>
    </xf>
    <xf numFmtId="0" fontId="32" fillId="0" borderId="0" xfId="45" applyFont="1" applyBorder="1" applyAlignment="1" applyProtection="1">
      <alignment horizontal="center"/>
    </xf>
    <xf numFmtId="169" fontId="31" fillId="0" borderId="0" xfId="45" applyNumberFormat="1" applyFont="1" applyBorder="1" applyAlignment="1" applyProtection="1">
      <alignment horizontal="center"/>
    </xf>
    <xf numFmtId="169" fontId="35" fillId="23" borderId="0" xfId="45" applyNumberFormat="1" applyFont="1" applyFill="1" applyBorder="1" applyAlignment="1" applyProtection="1">
      <alignment horizontal="center"/>
    </xf>
    <xf numFmtId="0" fontId="32" fillId="0" borderId="34" xfId="45" applyFont="1" applyFill="1" applyBorder="1" applyAlignment="1" applyProtection="1">
      <alignment horizontal="center"/>
    </xf>
    <xf numFmtId="169" fontId="31" fillId="0" borderId="71" xfId="45" applyNumberFormat="1" applyFont="1" applyFill="1" applyBorder="1" applyAlignment="1">
      <alignment horizontal="center"/>
    </xf>
    <xf numFmtId="169" fontId="31" fillId="0" borderId="71" xfId="45" applyNumberFormat="1" applyFont="1" applyFill="1" applyBorder="1" applyAlignment="1" applyProtection="1">
      <alignment horizontal="center"/>
    </xf>
    <xf numFmtId="169" fontId="31" fillId="0" borderId="74" xfId="45" applyNumberFormat="1" applyFont="1" applyFill="1" applyBorder="1" applyAlignment="1" applyProtection="1">
      <alignment horizontal="center"/>
    </xf>
    <xf numFmtId="169" fontId="31" fillId="0" borderId="0" xfId="45" applyNumberFormat="1" applyFont="1" applyBorder="1" applyAlignment="1">
      <alignment horizontal="center"/>
    </xf>
    <xf numFmtId="0" fontId="42" fillId="0" borderId="0" xfId="45" applyFont="1"/>
    <xf numFmtId="0" fontId="39" fillId="0" borderId="0" xfId="45" applyFont="1" applyAlignment="1"/>
    <xf numFmtId="0" fontId="38" fillId="0" borderId="0" xfId="45" applyFont="1" applyBorder="1" applyAlignment="1" applyProtection="1">
      <alignment horizontal="centerContinuous"/>
    </xf>
    <xf numFmtId="0" fontId="28" fillId="0" borderId="0" xfId="45" applyFont="1" applyBorder="1"/>
    <xf numFmtId="0" fontId="31" fillId="0" borderId="0" xfId="45" applyFont="1" applyBorder="1" applyAlignment="1" applyProtection="1">
      <alignment horizontal="center"/>
    </xf>
    <xf numFmtId="170" fontId="28" fillId="0" borderId="0" xfId="45" applyNumberFormat="1" applyFont="1" applyBorder="1" applyAlignment="1" applyProtection="1">
      <alignment horizontal="center"/>
    </xf>
    <xf numFmtId="169" fontId="31" fillId="0" borderId="18" xfId="45" applyNumberFormat="1" applyFont="1" applyFill="1" applyBorder="1" applyAlignment="1" applyProtection="1">
      <alignment horizontal="center"/>
    </xf>
    <xf numFmtId="169" fontId="31" fillId="0" borderId="56" xfId="45" applyNumberFormat="1" applyFont="1" applyFill="1" applyBorder="1" applyAlignment="1" applyProtection="1">
      <alignment horizontal="center"/>
    </xf>
    <xf numFmtId="169" fontId="28" fillId="0" borderId="0" xfId="45" applyNumberFormat="1" applyFont="1" applyBorder="1" applyAlignment="1" applyProtection="1">
      <alignment horizontal="center"/>
    </xf>
    <xf numFmtId="169" fontId="31" fillId="0" borderId="15" xfId="45" applyNumberFormat="1" applyFont="1" applyFill="1" applyBorder="1" applyAlignment="1" applyProtection="1">
      <alignment horizontal="center"/>
    </xf>
    <xf numFmtId="0" fontId="31" fillId="0" borderId="15" xfId="45" applyFont="1" applyFill="1" applyBorder="1" applyAlignment="1" applyProtection="1">
      <alignment horizontal="center"/>
    </xf>
    <xf numFmtId="0" fontId="28" fillId="0" borderId="0" xfId="45" applyFont="1" applyBorder="1" applyAlignment="1" applyProtection="1">
      <alignment horizontal="center"/>
    </xf>
    <xf numFmtId="169" fontId="31" fillId="0" borderId="106" xfId="45" applyNumberFormat="1" applyFont="1" applyFill="1" applyBorder="1" applyAlignment="1" applyProtection="1">
      <alignment horizontal="center"/>
    </xf>
    <xf numFmtId="169" fontId="31" fillId="0" borderId="108" xfId="45" applyNumberFormat="1" applyFont="1" applyFill="1" applyBorder="1" applyAlignment="1" applyProtection="1">
      <alignment horizontal="center"/>
    </xf>
    <xf numFmtId="0" fontId="28" fillId="0" borderId="0" xfId="45" applyFont="1" applyBorder="1" applyAlignment="1">
      <alignment horizontal="center"/>
    </xf>
    <xf numFmtId="0" fontId="38" fillId="0" borderId="0" xfId="45" applyFont="1" applyFill="1" applyBorder="1" applyAlignment="1" applyProtection="1">
      <alignment horizontal="centerContinuous"/>
    </xf>
    <xf numFmtId="170" fontId="28" fillId="0" borderId="0" xfId="45" applyNumberFormat="1" applyFont="1" applyFill="1" applyBorder="1" applyAlignment="1" applyProtection="1">
      <alignment horizontal="center"/>
    </xf>
    <xf numFmtId="169" fontId="28" fillId="0" borderId="0" xfId="45" applyNumberFormat="1" applyFont="1" applyFill="1" applyBorder="1" applyAlignment="1" applyProtection="1">
      <alignment horizontal="center"/>
    </xf>
    <xf numFmtId="0" fontId="28" fillId="0" borderId="0" xfId="45" applyFont="1" applyFill="1" applyBorder="1" applyAlignment="1" applyProtection="1">
      <alignment horizontal="center"/>
    </xf>
    <xf numFmtId="0" fontId="28" fillId="0" borderId="0" xfId="45" applyFont="1" applyFill="1" applyBorder="1" applyAlignment="1">
      <alignment horizontal="center"/>
    </xf>
    <xf numFmtId="0" fontId="1" fillId="0" borderId="0" xfId="45"/>
    <xf numFmtId="0" fontId="1" fillId="0" borderId="109" xfId="45" applyFont="1" applyBorder="1" applyAlignment="1">
      <alignment horizontal="center"/>
    </xf>
    <xf numFmtId="0" fontId="1" fillId="0" borderId="110" xfId="45" applyFont="1" applyBorder="1"/>
    <xf numFmtId="0" fontId="1" fillId="0" borderId="111" xfId="45" applyFont="1" applyBorder="1"/>
    <xf numFmtId="0" fontId="1" fillId="0" borderId="112" xfId="45" applyFont="1" applyBorder="1"/>
    <xf numFmtId="0" fontId="1" fillId="0" borderId="20" xfId="45" applyBorder="1" applyAlignment="1">
      <alignment horizontal="center"/>
    </xf>
    <xf numFmtId="0" fontId="1" fillId="0" borderId="65" xfId="45" applyBorder="1"/>
    <xf numFmtId="0" fontId="1" fillId="0" borderId="66" xfId="45" applyBorder="1"/>
    <xf numFmtId="0" fontId="1" fillId="0" borderId="20" xfId="45" applyFont="1" applyFill="1" applyBorder="1" applyAlignment="1">
      <alignment horizontal="center"/>
    </xf>
    <xf numFmtId="0" fontId="1" fillId="0" borderId="15" xfId="45" applyBorder="1"/>
    <xf numFmtId="0" fontId="49" fillId="0" borderId="0" xfId="45" applyFont="1" applyBorder="1" applyAlignment="1"/>
    <xf numFmtId="0" fontId="49" fillId="0" borderId="0" xfId="45" applyFont="1" applyBorder="1" applyAlignment="1">
      <alignment horizontal="center"/>
    </xf>
    <xf numFmtId="0" fontId="49" fillId="0" borderId="0" xfId="45" applyFont="1" applyBorder="1" applyAlignment="1">
      <alignment vertical="center"/>
    </xf>
    <xf numFmtId="0" fontId="49" fillId="0" borderId="0" xfId="45" applyFont="1" applyBorder="1" applyAlignment="1">
      <alignment horizontal="center" vertical="center"/>
    </xf>
    <xf numFmtId="0" fontId="1" fillId="0" borderId="0" xfId="45" applyBorder="1"/>
    <xf numFmtId="0" fontId="2" fillId="0" borderId="0" xfId="45" applyFont="1" applyBorder="1" applyAlignment="1"/>
    <xf numFmtId="0" fontId="1" fillId="0" borderId="10" xfId="45" applyBorder="1" applyAlignment="1">
      <alignment horizontal="center"/>
    </xf>
    <xf numFmtId="0" fontId="1" fillId="0" borderId="113" xfId="45" applyBorder="1"/>
    <xf numFmtId="0" fontId="1" fillId="0" borderId="114" xfId="45" applyBorder="1"/>
    <xf numFmtId="0" fontId="2" fillId="0" borderId="0" xfId="45" applyFont="1" applyBorder="1" applyAlignment="1">
      <alignment horizontal="center"/>
    </xf>
    <xf numFmtId="0" fontId="2" fillId="0" borderId="0" xfId="45" applyFont="1" applyBorder="1"/>
    <xf numFmtId="0" fontId="1" fillId="0" borderId="0" xfId="45" applyBorder="1" applyAlignment="1"/>
    <xf numFmtId="0" fontId="46" fillId="0" borderId="0" xfId="0" applyFont="1" applyAlignment="1">
      <alignment horizontal="right"/>
    </xf>
    <xf numFmtId="0" fontId="46" fillId="0" borderId="0" xfId="0" quotePrefix="1" applyFont="1" applyAlignment="1">
      <alignment horizontal="right"/>
    </xf>
    <xf numFmtId="0" fontId="0" fillId="0" borderId="115" xfId="0" applyBorder="1"/>
    <xf numFmtId="0" fontId="0" fillId="0" borderId="116" xfId="0" applyBorder="1"/>
    <xf numFmtId="0" fontId="0" fillId="0" borderId="117" xfId="0" applyBorder="1"/>
    <xf numFmtId="0" fontId="0" fillId="0" borderId="118" xfId="0" applyBorder="1"/>
    <xf numFmtId="0" fontId="0" fillId="0" borderId="0" xfId="0" applyBorder="1"/>
    <xf numFmtId="0" fontId="0" fillId="0" borderId="119" xfId="0" applyBorder="1"/>
    <xf numFmtId="0" fontId="0" fillId="0" borderId="0" xfId="0" applyBorder="1" applyAlignment="1"/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40" fillId="0" borderId="0" xfId="0" applyFont="1" applyFill="1" applyAlignment="1">
      <alignment horizontal="center" vertical="center"/>
    </xf>
    <xf numFmtId="15" fontId="50" fillId="0" borderId="0" xfId="0" quotePrefix="1" applyNumberFormat="1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horizontal="center" vertical="center"/>
    </xf>
    <xf numFmtId="164" fontId="31" fillId="0" borderId="125" xfId="0" applyNumberFormat="1" applyFont="1" applyFill="1" applyBorder="1" applyAlignment="1">
      <alignment horizontal="left" vertical="center" indent="1"/>
    </xf>
    <xf numFmtId="164" fontId="31" fillId="0" borderId="80" xfId="0" applyNumberFormat="1" applyFont="1" applyFill="1" applyBorder="1" applyAlignment="1">
      <alignment horizontal="center" vertical="center"/>
    </xf>
    <xf numFmtId="9" fontId="31" fillId="0" borderId="88" xfId="41" applyNumberFormat="1" applyFont="1" applyFill="1" applyBorder="1" applyAlignment="1">
      <alignment horizontal="center" vertical="center"/>
    </xf>
    <xf numFmtId="9" fontId="31" fillId="0" borderId="80" xfId="41" applyNumberFormat="1" applyFont="1" applyFill="1" applyBorder="1" applyAlignment="1">
      <alignment horizontal="center" vertical="center"/>
    </xf>
    <xf numFmtId="164" fontId="31" fillId="0" borderId="56" xfId="0" applyNumberFormat="1" applyFont="1" applyFill="1" applyBorder="1" applyAlignment="1">
      <alignment horizontal="left" vertical="center" indent="1"/>
    </xf>
    <xf numFmtId="0" fontId="31" fillId="0" borderId="85" xfId="0" applyFont="1" applyFill="1" applyBorder="1" applyAlignment="1">
      <alignment horizontal="center" vertical="center"/>
    </xf>
    <xf numFmtId="15" fontId="50" fillId="0" borderId="127" xfId="0" quotePrefix="1" applyNumberFormat="1" applyFont="1" applyFill="1" applyBorder="1" applyAlignment="1">
      <alignment horizontal="center" vertical="center"/>
    </xf>
    <xf numFmtId="9" fontId="31" fillId="0" borderId="36" xfId="41" applyNumberFormat="1" applyFont="1" applyFill="1" applyBorder="1" applyAlignment="1">
      <alignment horizontal="center" vertical="center"/>
    </xf>
    <xf numFmtId="164" fontId="31" fillId="0" borderId="0" xfId="28" applyNumberFormat="1" applyFont="1" applyFill="1" applyBorder="1" applyAlignment="1">
      <alignment horizontal="center" vertical="center"/>
    </xf>
    <xf numFmtId="167" fontId="34" fillId="0" borderId="0" xfId="0" applyNumberFormat="1" applyFont="1" applyFill="1" applyBorder="1" applyAlignment="1">
      <alignment horizontal="center" vertical="center"/>
    </xf>
    <xf numFmtId="164" fontId="34" fillId="0" borderId="0" xfId="28" applyNumberFormat="1" applyFont="1" applyFill="1" applyBorder="1" applyAlignment="1">
      <alignment horizontal="center" vertical="center"/>
    </xf>
    <xf numFmtId="164" fontId="31" fillId="0" borderId="0" xfId="28" quotePrefix="1" applyNumberFormat="1" applyFont="1" applyFill="1" applyBorder="1" applyAlignment="1">
      <alignment horizontal="center" vertical="center"/>
    </xf>
    <xf numFmtId="164" fontId="34" fillId="0" borderId="0" xfId="28" quotePrefix="1" applyNumberFormat="1" applyFont="1" applyFill="1" applyBorder="1" applyAlignment="1">
      <alignment horizontal="center" vertical="center"/>
    </xf>
    <xf numFmtId="164" fontId="45" fillId="0" borderId="0" xfId="28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43" fontId="31" fillId="31" borderId="87" xfId="28" applyFont="1" applyFill="1" applyBorder="1" applyAlignment="1">
      <alignment horizontal="center" vertical="center"/>
    </xf>
    <xf numFmtId="43" fontId="31" fillId="32" borderId="87" xfId="28" applyFont="1" applyFill="1" applyBorder="1" applyAlignment="1">
      <alignment horizontal="center" vertical="center"/>
    </xf>
    <xf numFmtId="0" fontId="31" fillId="24" borderId="126" xfId="0" applyFont="1" applyFill="1" applyBorder="1" applyAlignment="1">
      <alignment horizontal="center" vertical="center"/>
    </xf>
    <xf numFmtId="0" fontId="31" fillId="31" borderId="14" xfId="0" applyFont="1" applyFill="1" applyBorder="1" applyAlignment="1">
      <alignment horizontal="center"/>
    </xf>
    <xf numFmtId="0" fontId="31" fillId="32" borderId="14" xfId="0" applyFont="1" applyFill="1" applyBorder="1" applyAlignment="1">
      <alignment horizontal="center"/>
    </xf>
    <xf numFmtId="0" fontId="31" fillId="27" borderId="15" xfId="0" applyFont="1" applyFill="1" applyBorder="1" applyAlignment="1">
      <alignment horizontal="center"/>
    </xf>
    <xf numFmtId="0" fontId="31" fillId="32" borderId="15" xfId="0" applyFont="1" applyFill="1" applyBorder="1" applyAlignment="1">
      <alignment horizontal="center"/>
    </xf>
    <xf numFmtId="0" fontId="31" fillId="24" borderId="56" xfId="0" applyFont="1" applyFill="1" applyBorder="1" applyAlignment="1">
      <alignment horizontal="center"/>
    </xf>
    <xf numFmtId="39" fontId="31" fillId="0" borderId="14" xfId="28" applyNumberFormat="1" applyFont="1" applyFill="1" applyBorder="1" applyAlignment="1">
      <alignment horizontal="right" vertical="center" indent="1"/>
    </xf>
    <xf numFmtId="39" fontId="31" fillId="0" borderId="14" xfId="0" applyNumberFormat="1" applyFont="1" applyFill="1" applyBorder="1" applyAlignment="1">
      <alignment horizontal="right" vertical="center" indent="1"/>
    </xf>
    <xf numFmtId="39" fontId="31" fillId="0" borderId="15" xfId="28" applyNumberFormat="1" applyFont="1" applyFill="1" applyBorder="1" applyAlignment="1">
      <alignment horizontal="right" vertical="center" indent="1"/>
    </xf>
    <xf numFmtId="39" fontId="31" fillId="0" borderId="15" xfId="0" applyNumberFormat="1" applyFont="1" applyFill="1" applyBorder="1" applyAlignment="1">
      <alignment horizontal="right" vertical="center" indent="1"/>
    </xf>
    <xf numFmtId="39" fontId="31" fillId="0" borderId="15" xfId="28" quotePrefix="1" applyNumberFormat="1" applyFont="1" applyFill="1" applyBorder="1" applyAlignment="1">
      <alignment horizontal="right" vertical="center" indent="1"/>
    </xf>
    <xf numFmtId="39" fontId="31" fillId="0" borderId="21" xfId="28" applyNumberFormat="1" applyFont="1" applyFill="1" applyBorder="1" applyAlignment="1">
      <alignment horizontal="right" vertical="center" indent="1"/>
    </xf>
    <xf numFmtId="39" fontId="31" fillId="0" borderId="21" xfId="0" applyNumberFormat="1" applyFont="1" applyFill="1" applyBorder="1" applyAlignment="1">
      <alignment horizontal="right" vertical="center" indent="1"/>
    </xf>
    <xf numFmtId="39" fontId="31" fillId="0" borderId="17" xfId="28" applyNumberFormat="1" applyFont="1" applyFill="1" applyBorder="1" applyAlignment="1">
      <alignment horizontal="right" vertical="center" indent="1"/>
    </xf>
    <xf numFmtId="39" fontId="31" fillId="0" borderId="17" xfId="0" applyNumberFormat="1" applyFont="1" applyFill="1" applyBorder="1" applyAlignment="1">
      <alignment horizontal="right" vertical="center" indent="1"/>
    </xf>
    <xf numFmtId="0" fontId="40" fillId="0" borderId="0" xfId="0" applyFont="1" applyFill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0" fontId="30" fillId="31" borderId="0" xfId="0" applyFont="1" applyFill="1" applyAlignment="1">
      <alignment horizontal="center"/>
    </xf>
    <xf numFmtId="0" fontId="30" fillId="2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/>
    </xf>
    <xf numFmtId="0" fontId="46" fillId="34" borderId="0" xfId="0" applyFont="1" applyFill="1" applyAlignment="1">
      <alignment horizontal="center"/>
    </xf>
    <xf numFmtId="0" fontId="46" fillId="24" borderId="0" xfId="0" applyFont="1" applyFill="1" applyAlignment="1">
      <alignment horizontal="center"/>
    </xf>
    <xf numFmtId="0" fontId="46" fillId="31" borderId="0" xfId="0" applyFont="1" applyFill="1" applyAlignment="1">
      <alignment horizontal="center"/>
    </xf>
    <xf numFmtId="0" fontId="46" fillId="33" borderId="0" xfId="0" applyFont="1" applyFill="1" applyAlignment="1">
      <alignment horizontal="center"/>
    </xf>
    <xf numFmtId="43" fontId="31" fillId="35" borderId="14" xfId="28" applyNumberFormat="1" applyFont="1" applyFill="1" applyBorder="1" applyAlignment="1">
      <alignment horizontal="center" vertical="center"/>
    </xf>
    <xf numFmtId="43" fontId="31" fillId="35" borderId="15" xfId="28" applyNumberFormat="1" applyFont="1" applyFill="1" applyBorder="1" applyAlignment="1">
      <alignment horizontal="center" vertical="center"/>
    </xf>
    <xf numFmtId="43" fontId="31" fillId="35" borderId="15" xfId="28" quotePrefix="1" applyNumberFormat="1" applyFont="1" applyFill="1" applyBorder="1" applyAlignment="1">
      <alignment horizontal="center" vertical="center"/>
    </xf>
    <xf numFmtId="43" fontId="31" fillId="35" borderId="14" xfId="28" quotePrefix="1" applyNumberFormat="1" applyFont="1" applyFill="1" applyBorder="1" applyAlignment="1">
      <alignment horizontal="center" vertical="center"/>
    </xf>
    <xf numFmtId="43" fontId="31" fillId="35" borderId="87" xfId="28" applyFont="1" applyFill="1" applyBorder="1" applyAlignment="1">
      <alignment horizontal="center" vertical="center"/>
    </xf>
    <xf numFmtId="9" fontId="31" fillId="35" borderId="87" xfId="41" applyNumberFormat="1" applyFont="1" applyFill="1" applyBorder="1" applyAlignment="1">
      <alignment horizontal="center" vertical="center"/>
    </xf>
    <xf numFmtId="0" fontId="28" fillId="35" borderId="84" xfId="0" applyFont="1" applyFill="1" applyBorder="1" applyAlignment="1">
      <alignment horizontal="center" vertical="center"/>
    </xf>
    <xf numFmtId="9" fontId="31" fillId="35" borderId="88" xfId="41" applyFont="1" applyFill="1" applyBorder="1" applyAlignment="1">
      <alignment horizontal="center" vertical="center"/>
    </xf>
    <xf numFmtId="0" fontId="28" fillId="35" borderId="0" xfId="0" applyFont="1" applyFill="1" applyBorder="1" applyAlignment="1">
      <alignment horizontal="center" vertical="center"/>
    </xf>
    <xf numFmtId="15" fontId="50" fillId="35" borderId="80" xfId="0" quotePrefix="1" applyNumberFormat="1" applyFont="1" applyFill="1" applyBorder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  <xf numFmtId="0" fontId="31" fillId="35" borderId="13" xfId="0" applyFont="1" applyFill="1" applyBorder="1" applyAlignment="1">
      <alignment horizontal="center" vertical="center"/>
    </xf>
    <xf numFmtId="0" fontId="31" fillId="35" borderId="27" xfId="0" applyFont="1" applyFill="1" applyBorder="1" applyAlignment="1">
      <alignment horizontal="center" vertical="center"/>
    </xf>
    <xf numFmtId="0" fontId="31" fillId="35" borderId="11" xfId="0" applyFont="1" applyFill="1" applyBorder="1" applyAlignment="1">
      <alignment horizontal="center" vertical="center"/>
    </xf>
    <xf numFmtId="0" fontId="28" fillId="35" borderId="0" xfId="0" applyFont="1" applyFill="1" applyAlignment="1">
      <alignment horizontal="center" vertical="center"/>
    </xf>
    <xf numFmtId="9" fontId="31" fillId="35" borderId="84" xfId="41" applyFont="1" applyFill="1" applyBorder="1" applyAlignment="1">
      <alignment horizontal="center" vertical="center"/>
    </xf>
    <xf numFmtId="164" fontId="31" fillId="35" borderId="0" xfId="0" applyNumberFormat="1" applyFont="1" applyFill="1" applyAlignment="1">
      <alignment horizontal="center" vertical="center"/>
    </xf>
    <xf numFmtId="39" fontId="31" fillId="35" borderId="14" xfId="28" applyNumberFormat="1" applyFont="1" applyFill="1" applyBorder="1" applyAlignment="1">
      <alignment horizontal="right" vertical="center" indent="1"/>
    </xf>
    <xf numFmtId="39" fontId="31" fillId="35" borderId="15" xfId="28" applyNumberFormat="1" applyFont="1" applyFill="1" applyBorder="1" applyAlignment="1">
      <alignment horizontal="right" vertical="center" indent="1"/>
    </xf>
    <xf numFmtId="39" fontId="31" fillId="35" borderId="15" xfId="0" applyNumberFormat="1" applyFont="1" applyFill="1" applyBorder="1" applyAlignment="1">
      <alignment horizontal="right" vertical="center" indent="1"/>
    </xf>
    <xf numFmtId="39" fontId="34" fillId="35" borderId="15" xfId="28" applyNumberFormat="1" applyFont="1" applyFill="1" applyBorder="1" applyAlignment="1">
      <alignment horizontal="right" vertical="center" indent="1"/>
    </xf>
    <xf numFmtId="39" fontId="31" fillId="35" borderId="15" xfId="28" quotePrefix="1" applyNumberFormat="1" applyFont="1" applyFill="1" applyBorder="1" applyAlignment="1">
      <alignment horizontal="right" vertical="center" indent="1"/>
    </xf>
    <xf numFmtId="39" fontId="34" fillId="35" borderId="15" xfId="28" quotePrefix="1" applyNumberFormat="1" applyFont="1" applyFill="1" applyBorder="1" applyAlignment="1">
      <alignment horizontal="right" vertical="center" indent="1"/>
    </xf>
    <xf numFmtId="39" fontId="31" fillId="35" borderId="14" xfId="28" quotePrefix="1" applyNumberFormat="1" applyFont="1" applyFill="1" applyBorder="1" applyAlignment="1">
      <alignment horizontal="right" vertical="center" indent="1"/>
    </xf>
    <xf numFmtId="9" fontId="34" fillId="35" borderId="87" xfId="41" applyNumberFormat="1" applyFont="1" applyFill="1" applyBorder="1" applyAlignment="1">
      <alignment horizontal="center" vertical="center"/>
    </xf>
    <xf numFmtId="9" fontId="34" fillId="35" borderId="84" xfId="41" applyFont="1" applyFill="1" applyBorder="1" applyAlignment="1">
      <alignment horizontal="center" vertical="center"/>
    </xf>
    <xf numFmtId="9" fontId="31" fillId="35" borderId="0" xfId="41" applyFon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28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9" xfId="0" applyBorder="1"/>
    <xf numFmtId="0" fontId="0" fillId="0" borderId="40" xfId="0" applyBorder="1"/>
    <xf numFmtId="0" fontId="0" fillId="0" borderId="39" xfId="0" applyBorder="1"/>
    <xf numFmtId="0" fontId="0" fillId="0" borderId="23" xfId="0" applyBorder="1" applyAlignment="1">
      <alignment horizontal="center"/>
    </xf>
    <xf numFmtId="1" fontId="0" fillId="0" borderId="128" xfId="0" applyNumberFormat="1" applyBorder="1" applyAlignment="1" applyProtection="1">
      <alignment horizontal="right"/>
      <protection locked="0"/>
    </xf>
    <xf numFmtId="1" fontId="0" fillId="0" borderId="75" xfId="0" applyNumberFormat="1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right"/>
      <protection locked="0"/>
    </xf>
    <xf numFmtId="1" fontId="0" fillId="0" borderId="76" xfId="0" applyNumberFormat="1" applyBorder="1" applyAlignment="1" applyProtection="1">
      <alignment horizontal="right"/>
      <protection locked="0"/>
    </xf>
    <xf numFmtId="0" fontId="0" fillId="0" borderId="30" xfId="0" applyBorder="1" applyAlignment="1">
      <alignment horizontal="center"/>
    </xf>
    <xf numFmtId="1" fontId="0" fillId="0" borderId="58" xfId="0" applyNumberFormat="1" applyBorder="1" applyAlignment="1" applyProtection="1">
      <alignment horizontal="right"/>
      <protection locked="0"/>
    </xf>
    <xf numFmtId="1" fontId="0" fillId="0" borderId="54" xfId="0" applyNumberFormat="1" applyBorder="1" applyAlignment="1" applyProtection="1">
      <alignment horizontal="right"/>
      <protection locked="0"/>
    </xf>
    <xf numFmtId="0" fontId="0" fillId="0" borderId="129" xfId="0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Border="1" applyAlignment="1" applyProtection="1">
      <alignment horizontal="right"/>
      <protection locked="0"/>
    </xf>
    <xf numFmtId="1" fontId="57" fillId="36" borderId="0" xfId="0" applyNumberFormat="1" applyFont="1" applyFill="1" applyBorder="1" applyAlignment="1" applyProtection="1">
      <alignment horizontal="right"/>
      <protection locked="0"/>
    </xf>
    <xf numFmtId="1" fontId="0" fillId="37" borderId="0" xfId="0" applyNumberFormat="1" applyFill="1" applyBorder="1" applyAlignment="1" applyProtection="1">
      <alignment horizontal="right"/>
      <protection locked="0"/>
    </xf>
    <xf numFmtId="0" fontId="0" fillId="0" borderId="29" xfId="0" applyBorder="1"/>
    <xf numFmtId="1" fontId="0" fillId="0" borderId="59" xfId="0" applyNumberFormat="1" applyBorder="1"/>
    <xf numFmtId="1" fontId="0" fillId="0" borderId="40" xfId="0" applyNumberFormat="1" applyBorder="1"/>
    <xf numFmtId="1" fontId="0" fillId="0" borderId="39" xfId="0" applyNumberFormat="1" applyBorder="1"/>
    <xf numFmtId="0" fontId="2" fillId="0" borderId="23" xfId="0" applyFont="1" applyBorder="1"/>
    <xf numFmtId="1" fontId="0" fillId="0" borderId="128" xfId="0" applyNumberFormat="1" applyBorder="1" applyAlignment="1">
      <alignment horizontal="right"/>
    </xf>
    <xf numFmtId="1" fontId="0" fillId="0" borderId="75" xfId="0" applyNumberFormat="1" applyBorder="1" applyAlignment="1">
      <alignment horizontal="right"/>
    </xf>
    <xf numFmtId="1" fontId="0" fillId="35" borderId="75" xfId="0" applyNumberFormat="1" applyFill="1" applyBorder="1" applyAlignment="1">
      <alignment horizontal="right"/>
    </xf>
    <xf numFmtId="1" fontId="0" fillId="38" borderId="75" xfId="0" applyNumberFormat="1" applyFill="1" applyBorder="1" applyAlignment="1">
      <alignment horizontal="right"/>
    </xf>
    <xf numFmtId="1" fontId="0" fillId="0" borderId="76" xfId="0" applyNumberFormat="1" applyBorder="1" applyAlignment="1">
      <alignment horizontal="right"/>
    </xf>
    <xf numFmtId="0" fontId="2" fillId="0" borderId="30" xfId="0" applyFont="1" applyBorder="1"/>
    <xf numFmtId="1" fontId="0" fillId="0" borderId="58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" fontId="0" fillId="0" borderId="54" xfId="0" applyNumberFormat="1" applyBorder="1" applyAlignment="1">
      <alignment horizontal="right"/>
    </xf>
    <xf numFmtId="0" fontId="2" fillId="0" borderId="29" xfId="0" applyFont="1" applyBorder="1"/>
    <xf numFmtId="1" fontId="0" fillId="0" borderId="59" xfId="0" applyNumberFormat="1" applyBorder="1" applyAlignment="1">
      <alignment horizontal="right"/>
    </xf>
    <xf numFmtId="1" fontId="0" fillId="0" borderId="40" xfId="0" applyNumberFormat="1" applyBorder="1" applyAlignment="1">
      <alignment horizontal="right"/>
    </xf>
    <xf numFmtId="1" fontId="0" fillId="39" borderId="40" xfId="0" applyNumberFormat="1" applyFill="1" applyBorder="1" applyAlignment="1">
      <alignment horizontal="right"/>
    </xf>
    <xf numFmtId="1" fontId="0" fillId="0" borderId="39" xfId="0" applyNumberFormat="1" applyBorder="1" applyAlignment="1">
      <alignment horizontal="right"/>
    </xf>
    <xf numFmtId="1" fontId="0" fillId="0" borderId="0" xfId="0" applyNumberFormat="1"/>
    <xf numFmtId="0" fontId="0" fillId="0" borderId="0" xfId="0" applyNumberFormat="1"/>
    <xf numFmtId="0" fontId="0" fillId="0" borderId="0" xfId="0" quotePrefix="1"/>
    <xf numFmtId="2" fontId="0" fillId="0" borderId="0" xfId="0" applyNumberFormat="1" applyFill="1" applyBorder="1" applyAlignment="1">
      <alignment horizontal="right"/>
    </xf>
    <xf numFmtId="0" fontId="0" fillId="0" borderId="130" xfId="0" applyBorder="1"/>
    <xf numFmtId="0" fontId="0" fillId="0" borderId="131" xfId="0" applyBorder="1"/>
    <xf numFmtId="1" fontId="0" fillId="0" borderId="131" xfId="0" applyNumberFormat="1" applyBorder="1"/>
    <xf numFmtId="0" fontId="0" fillId="0" borderId="132" xfId="0" applyBorder="1"/>
    <xf numFmtId="0" fontId="1" fillId="0" borderId="0" xfId="0" applyFont="1"/>
    <xf numFmtId="0" fontId="0" fillId="0" borderId="0" xfId="0" applyAlignment="1">
      <alignment horizontal="left"/>
    </xf>
    <xf numFmtId="39" fontId="31" fillId="35" borderId="113" xfId="28" applyNumberFormat="1" applyFont="1" applyFill="1" applyBorder="1" applyAlignment="1">
      <alignment horizontal="right" vertical="center" indent="1"/>
    </xf>
    <xf numFmtId="39" fontId="31" fillId="35" borderId="84" xfId="28" applyNumberFormat="1" applyFont="1" applyFill="1" applyBorder="1" applyAlignment="1">
      <alignment horizontal="right" vertical="center" indent="1"/>
    </xf>
    <xf numFmtId="39" fontId="34" fillId="35" borderId="84" xfId="0" applyNumberFormat="1" applyFont="1" applyFill="1" applyBorder="1" applyAlignment="1">
      <alignment horizontal="right" vertical="center" indent="1"/>
    </xf>
    <xf numFmtId="0" fontId="31" fillId="35" borderId="84" xfId="0" applyFont="1" applyFill="1" applyBorder="1" applyAlignment="1">
      <alignment horizontal="center" vertical="center"/>
    </xf>
    <xf numFmtId="43" fontId="31" fillId="35" borderId="84" xfId="28" applyNumberFormat="1" applyFont="1" applyFill="1" applyBorder="1" applyAlignment="1">
      <alignment horizontal="center" vertical="center"/>
    </xf>
    <xf numFmtId="43" fontId="31" fillId="35" borderId="84" xfId="0" applyNumberFormat="1" applyFont="1" applyFill="1" applyBorder="1" applyAlignment="1">
      <alignment horizontal="center" vertical="center"/>
    </xf>
    <xf numFmtId="43" fontId="31" fillId="35" borderId="113" xfId="28" applyNumberFormat="1" applyFont="1" applyFill="1" applyBorder="1" applyAlignment="1">
      <alignment horizontal="center" vertical="center"/>
    </xf>
    <xf numFmtId="43" fontId="31" fillId="35" borderId="84" xfId="28" applyFont="1" applyFill="1" applyBorder="1" applyAlignment="1">
      <alignment horizontal="center" vertical="center"/>
    </xf>
    <xf numFmtId="9" fontId="31" fillId="35" borderId="84" xfId="41" applyNumberFormat="1" applyFont="1" applyFill="1" applyBorder="1" applyAlignment="1">
      <alignment horizontal="center" vertical="center"/>
    </xf>
    <xf numFmtId="39" fontId="34" fillId="35" borderId="14" xfId="28" quotePrefix="1" applyNumberFormat="1" applyFont="1" applyFill="1" applyBorder="1" applyAlignment="1">
      <alignment horizontal="right" vertical="center" indent="1"/>
    </xf>
    <xf numFmtId="39" fontId="34" fillId="35" borderId="15" xfId="0" applyNumberFormat="1" applyFont="1" applyFill="1" applyBorder="1" applyAlignment="1">
      <alignment horizontal="right" vertical="center" indent="1"/>
    </xf>
    <xf numFmtId="43" fontId="31" fillId="35" borderId="15" xfId="0" applyNumberFormat="1" applyFont="1" applyFill="1" applyBorder="1" applyAlignment="1">
      <alignment horizontal="center" vertical="center"/>
    </xf>
    <xf numFmtId="43" fontId="34" fillId="35" borderId="15" xfId="0" applyNumberFormat="1" applyFont="1" applyFill="1" applyBorder="1" applyAlignment="1">
      <alignment horizontal="center" vertical="center"/>
    </xf>
    <xf numFmtId="43" fontId="34" fillId="35" borderId="15" xfId="28" applyNumberFormat="1" applyFont="1" applyFill="1" applyBorder="1" applyAlignment="1">
      <alignment horizontal="center" vertical="center"/>
    </xf>
    <xf numFmtId="43" fontId="34" fillId="35" borderId="15" xfId="28" quotePrefix="1" applyNumberFormat="1" applyFont="1" applyFill="1" applyBorder="1" applyAlignment="1">
      <alignment horizontal="center" vertical="center"/>
    </xf>
    <xf numFmtId="43" fontId="34" fillId="35" borderId="14" xfId="28" quotePrefix="1" applyNumberFormat="1" applyFont="1" applyFill="1" applyBorder="1" applyAlignment="1">
      <alignment horizontal="center" vertical="center"/>
    </xf>
    <xf numFmtId="2" fontId="0" fillId="35" borderId="0" xfId="0" applyNumberFormat="1" applyFill="1"/>
    <xf numFmtId="39" fontId="34" fillId="35" borderId="113" xfId="0" applyNumberFormat="1" applyFont="1" applyFill="1" applyBorder="1" applyAlignment="1">
      <alignment horizontal="right" vertical="center" indent="1"/>
    </xf>
    <xf numFmtId="43" fontId="34" fillId="35" borderId="113" xfId="0" applyNumberFormat="1" applyFont="1" applyFill="1" applyBorder="1" applyAlignment="1">
      <alignment horizontal="center" vertical="center"/>
    </xf>
    <xf numFmtId="0" fontId="52" fillId="0" borderId="118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119" xfId="0" applyFont="1" applyBorder="1" applyAlignment="1">
      <alignment horizontal="center"/>
    </xf>
    <xf numFmtId="0" fontId="2" fillId="0" borderId="1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8" fillId="0" borderId="86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87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126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31" fillId="35" borderId="77" xfId="0" applyFont="1" applyFill="1" applyBorder="1" applyAlignment="1">
      <alignment horizontal="center" vertical="center"/>
    </xf>
    <xf numFmtId="0" fontId="31" fillId="35" borderId="110" xfId="0" applyFont="1" applyFill="1" applyBorder="1" applyAlignment="1">
      <alignment horizontal="center" vertical="center"/>
    </xf>
    <xf numFmtId="0" fontId="31" fillId="0" borderId="89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0" fillId="0" borderId="58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40" fillId="0" borderId="128" xfId="0" applyFont="1" applyFill="1" applyBorder="1" applyAlignment="1">
      <alignment horizontal="center" vertical="center"/>
    </xf>
    <xf numFmtId="0" fontId="40" fillId="0" borderId="75" xfId="0" applyFont="1" applyFill="1" applyBorder="1" applyAlignment="1">
      <alignment horizontal="center" vertical="center"/>
    </xf>
    <xf numFmtId="0" fontId="40" fillId="0" borderId="76" xfId="0" applyFont="1" applyFill="1" applyBorder="1" applyAlignment="1">
      <alignment horizontal="center" vertical="center"/>
    </xf>
    <xf numFmtId="0" fontId="31" fillId="0" borderId="123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124" xfId="0" applyFont="1" applyFill="1" applyBorder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31" fillId="0" borderId="126" xfId="0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26" borderId="18" xfId="0" applyFont="1" applyFill="1" applyBorder="1" applyAlignment="1">
      <alignment horizontal="center" vertical="center"/>
    </xf>
    <xf numFmtId="0" fontId="28" fillId="26" borderId="15" xfId="0" applyFont="1" applyFill="1" applyBorder="1" applyAlignment="1">
      <alignment horizontal="center" vertical="center"/>
    </xf>
    <xf numFmtId="0" fontId="46" fillId="28" borderId="87" xfId="0" applyFont="1" applyFill="1" applyBorder="1" applyAlignment="1">
      <alignment horizontal="center" vertical="center"/>
    </xf>
    <xf numFmtId="0" fontId="46" fillId="28" borderId="14" xfId="0" applyFont="1" applyFill="1" applyBorder="1" applyAlignment="1">
      <alignment horizontal="center" vertical="center"/>
    </xf>
    <xf numFmtId="0" fontId="46" fillId="29" borderId="86" xfId="0" applyFont="1" applyFill="1" applyBorder="1" applyAlignment="1">
      <alignment horizontal="center" vertical="center"/>
    </xf>
    <xf numFmtId="0" fontId="46" fillId="29" borderId="35" xfId="0" applyFont="1" applyFill="1" applyBorder="1" applyAlignment="1">
      <alignment horizontal="center" vertical="center"/>
    </xf>
    <xf numFmtId="0" fontId="46" fillId="25" borderId="77" xfId="0" applyFont="1" applyFill="1" applyBorder="1" applyAlignment="1">
      <alignment horizontal="center" vertical="center"/>
    </xf>
    <xf numFmtId="0" fontId="46" fillId="25" borderId="78" xfId="0" applyFont="1" applyFill="1" applyBorder="1" applyAlignment="1">
      <alignment horizontal="center" vertical="center"/>
    </xf>
    <xf numFmtId="0" fontId="46" fillId="27" borderId="77" xfId="0" applyFont="1" applyFill="1" applyBorder="1" applyAlignment="1">
      <alignment horizontal="center" vertical="center"/>
    </xf>
    <xf numFmtId="0" fontId="46" fillId="27" borderId="78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0" borderId="87" xfId="0" applyFont="1" applyFill="1" applyBorder="1" applyAlignment="1">
      <alignment horizontal="center" vertical="center"/>
    </xf>
    <xf numFmtId="0" fontId="31" fillId="30" borderId="14" xfId="0" applyFont="1" applyFill="1" applyBorder="1" applyAlignment="1">
      <alignment horizontal="center" vertical="center"/>
    </xf>
    <xf numFmtId="0" fontId="31" fillId="29" borderId="86" xfId="0" applyFont="1" applyFill="1" applyBorder="1" applyAlignment="1">
      <alignment horizontal="center" vertical="center"/>
    </xf>
    <xf numFmtId="0" fontId="31" fillId="29" borderId="35" xfId="0" applyFont="1" applyFill="1" applyBorder="1" applyAlignment="1">
      <alignment horizontal="center" vertical="center"/>
    </xf>
    <xf numFmtId="0" fontId="31" fillId="27" borderId="77" xfId="0" applyFont="1" applyFill="1" applyBorder="1" applyAlignment="1">
      <alignment horizontal="center" vertical="center"/>
    </xf>
    <xf numFmtId="0" fontId="31" fillId="27" borderId="110" xfId="0" applyFont="1" applyFill="1" applyBorder="1" applyAlignment="1">
      <alignment horizontal="center" vertical="center"/>
    </xf>
    <xf numFmtId="0" fontId="31" fillId="32" borderId="77" xfId="0" applyFont="1" applyFill="1" applyBorder="1" applyAlignment="1">
      <alignment horizontal="center" vertical="center"/>
    </xf>
    <xf numFmtId="0" fontId="31" fillId="32" borderId="110" xfId="0" applyFont="1" applyFill="1" applyBorder="1" applyAlignment="1">
      <alignment horizontal="center" vertical="center"/>
    </xf>
    <xf numFmtId="0" fontId="2" fillId="0" borderId="0" xfId="45" applyFont="1" applyBorder="1" applyAlignment="1">
      <alignment horizontal="left"/>
    </xf>
    <xf numFmtId="0" fontId="53" fillId="0" borderId="0" xfId="45" applyFont="1" applyBorder="1" applyAlignment="1">
      <alignment horizontal="center"/>
    </xf>
    <xf numFmtId="0" fontId="0" fillId="0" borderId="128" xfId="0" applyBorder="1"/>
    <xf numFmtId="0" fontId="0" fillId="0" borderId="133" xfId="0" applyBorder="1"/>
    <xf numFmtId="0" fontId="0" fillId="0" borderId="134" xfId="0" applyBorder="1"/>
    <xf numFmtId="0" fontId="58" fillId="0" borderId="58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0" fillId="0" borderId="54" xfId="0" applyBorder="1"/>
    <xf numFmtId="0" fontId="0" fillId="0" borderId="58" xfId="0" applyBorder="1"/>
    <xf numFmtId="173" fontId="0" fillId="0" borderId="0" xfId="0" applyNumberFormat="1"/>
    <xf numFmtId="0" fontId="52" fillId="0" borderId="128" xfId="45" applyFont="1" applyBorder="1" applyAlignment="1">
      <alignment horizontal="center"/>
    </xf>
    <xf numFmtId="0" fontId="52" fillId="0" borderId="133" xfId="45" applyFont="1" applyBorder="1" applyAlignment="1">
      <alignment horizontal="center"/>
    </xf>
    <xf numFmtId="0" fontId="1" fillId="0" borderId="133" xfId="45" applyBorder="1"/>
    <xf numFmtId="0" fontId="1" fillId="0" borderId="133" xfId="45" applyFont="1" applyBorder="1"/>
    <xf numFmtId="0" fontId="1" fillId="0" borderId="133" xfId="45" applyFont="1" applyFill="1" applyBorder="1"/>
    <xf numFmtId="0" fontId="1" fillId="0" borderId="134" xfId="45" applyBorder="1"/>
    <xf numFmtId="0" fontId="53" fillId="0" borderId="58" xfId="45" applyFont="1" applyBorder="1" applyAlignment="1">
      <alignment horizontal="center"/>
    </xf>
    <xf numFmtId="0" fontId="1" fillId="0" borderId="0" xfId="45" applyFont="1" applyBorder="1"/>
    <xf numFmtId="0" fontId="1" fillId="0" borderId="54" xfId="45" applyBorder="1"/>
    <xf numFmtId="0" fontId="49" fillId="0" borderId="58" xfId="45" applyFont="1" applyBorder="1" applyAlignment="1"/>
    <xf numFmtId="0" fontId="49" fillId="0" borderId="58" xfId="45" applyFont="1" applyBorder="1" applyAlignment="1">
      <alignment vertical="center"/>
    </xf>
    <xf numFmtId="0" fontId="1" fillId="0" borderId="58" xfId="45" applyBorder="1"/>
    <xf numFmtId="0" fontId="2" fillId="0" borderId="58" xfId="45" applyFont="1" applyBorder="1" applyAlignment="1">
      <alignment horizontal="center"/>
    </xf>
    <xf numFmtId="0" fontId="2" fillId="0" borderId="58" xfId="45" applyFont="1" applyBorder="1" applyAlignment="1">
      <alignment horizontal="left"/>
    </xf>
    <xf numFmtId="0" fontId="1" fillId="0" borderId="58" xfId="45" applyBorder="1" applyAlignment="1"/>
    <xf numFmtId="0" fontId="1" fillId="0" borderId="10" xfId="45" applyFont="1" applyFill="1" applyBorder="1" applyAlignment="1">
      <alignment horizontal="center"/>
    </xf>
    <xf numFmtId="0" fontId="1" fillId="0" borderId="59" xfId="45" applyBorder="1"/>
    <xf numFmtId="0" fontId="1" fillId="0" borderId="40" xfId="45" applyBorder="1"/>
    <xf numFmtId="0" fontId="1" fillId="0" borderId="40" xfId="45" applyBorder="1" applyAlignment="1"/>
    <xf numFmtId="0" fontId="1" fillId="0" borderId="39" xfId="45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9">
    <dxf>
      <font>
        <strike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strike="noStrike">
                <a:solidFill>
                  <a:srgbClr val="000000"/>
                </a:solidFill>
                <a:latin typeface="+mn-lt"/>
                <a:cs typeface="Arial"/>
              </a:rPr>
              <a:t>Grafik Volume Waduk SE JAWA TENGAH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strike="noStrike">
                <a:solidFill>
                  <a:srgbClr val="000000"/>
                </a:solidFill>
                <a:latin typeface="+mn-lt"/>
                <a:cs typeface="Arial"/>
              </a:rPr>
              <a:t> 5 tahun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'GRA JATENG'!$C$4</c:f>
              <c:strCache>
                <c:ptCount val="1"/>
                <c:pt idx="0">
                  <c:v>2011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JATENG'!$C$5:$C$16</c:f>
              <c:numCache>
                <c:formatCode>_(* #,##0.00_);_(* \(#,##0.00\);_(* "-"??_);_(@_)</c:formatCode>
                <c:ptCount val="12"/>
                <c:pt idx="0">
                  <c:v>1531</c:v>
                </c:pt>
                <c:pt idx="1">
                  <c:v>1583</c:v>
                </c:pt>
                <c:pt idx="2">
                  <c:v>1640</c:v>
                </c:pt>
                <c:pt idx="3">
                  <c:v>1720</c:v>
                </c:pt>
                <c:pt idx="4">
                  <c:v>1735</c:v>
                </c:pt>
                <c:pt idx="5">
                  <c:v>1568</c:v>
                </c:pt>
                <c:pt idx="6">
                  <c:v>1447</c:v>
                </c:pt>
                <c:pt idx="7">
                  <c:v>1340</c:v>
                </c:pt>
                <c:pt idx="8">
                  <c:v>1189</c:v>
                </c:pt>
                <c:pt idx="9">
                  <c:v>958</c:v>
                </c:pt>
                <c:pt idx="10">
                  <c:v>991</c:v>
                </c:pt>
                <c:pt idx="11">
                  <c:v>1047</c:v>
                </c:pt>
              </c:numCache>
            </c:numRef>
          </c:val>
        </c:ser>
        <c:ser>
          <c:idx val="1"/>
          <c:order val="1"/>
          <c:tx>
            <c:strRef>
              <c:f>'GRA JATENG'!$D$4</c:f>
              <c:strCache>
                <c:ptCount val="1"/>
                <c:pt idx="0">
                  <c:v>2012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JATENG'!$D$5:$D$16</c:f>
              <c:numCache>
                <c:formatCode>_(* #,##0.00_);_(* \(#,##0.00\);_(* "-"??_);_(@_)</c:formatCode>
                <c:ptCount val="12"/>
                <c:pt idx="0">
                  <c:v>1393</c:v>
                </c:pt>
                <c:pt idx="1">
                  <c:v>1578</c:v>
                </c:pt>
                <c:pt idx="2">
                  <c:v>1668</c:v>
                </c:pt>
                <c:pt idx="3">
                  <c:v>1674</c:v>
                </c:pt>
                <c:pt idx="4">
                  <c:v>1596</c:v>
                </c:pt>
                <c:pt idx="5">
                  <c:v>1414</c:v>
                </c:pt>
                <c:pt idx="6">
                  <c:v>1218</c:v>
                </c:pt>
                <c:pt idx="7">
                  <c:v>1084</c:v>
                </c:pt>
                <c:pt idx="8">
                  <c:v>980</c:v>
                </c:pt>
                <c:pt idx="9">
                  <c:v>810</c:v>
                </c:pt>
                <c:pt idx="10">
                  <c:v>650</c:v>
                </c:pt>
                <c:pt idx="11">
                  <c:v>792</c:v>
                </c:pt>
              </c:numCache>
            </c:numRef>
          </c:val>
        </c:ser>
        <c:ser>
          <c:idx val="2"/>
          <c:order val="2"/>
          <c:tx>
            <c:strRef>
              <c:f>'GRA JATENG'!$E$4</c:f>
              <c:strCache>
                <c:ptCount val="1"/>
                <c:pt idx="0">
                  <c:v>2013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JATENG'!$E$5:$E$16</c:f>
              <c:numCache>
                <c:formatCode>_(* #,##0.00_);_(* \(#,##0.00\);_(* "-"??_);_(@_)</c:formatCode>
                <c:ptCount val="12"/>
                <c:pt idx="0">
                  <c:v>1176</c:v>
                </c:pt>
                <c:pt idx="1">
                  <c:v>1374</c:v>
                </c:pt>
                <c:pt idx="2">
                  <c:v>1546</c:v>
                </c:pt>
                <c:pt idx="3">
                  <c:v>1745.5619999999999</c:v>
                </c:pt>
                <c:pt idx="4">
                  <c:v>1682.5940000000001</c:v>
                </c:pt>
                <c:pt idx="5">
                  <c:v>1721.8942</c:v>
                </c:pt>
                <c:pt idx="6">
                  <c:v>1593.0050000000001</c:v>
                </c:pt>
                <c:pt idx="7">
                  <c:v>1388.973</c:v>
                </c:pt>
                <c:pt idx="8">
                  <c:v>1087.125</c:v>
                </c:pt>
                <c:pt idx="9">
                  <c:v>874.971</c:v>
                </c:pt>
                <c:pt idx="10">
                  <c:v>793.18100000000004</c:v>
                </c:pt>
                <c:pt idx="11">
                  <c:v>1027</c:v>
                </c:pt>
              </c:numCache>
            </c:numRef>
          </c:val>
        </c:ser>
        <c:ser>
          <c:idx val="3"/>
          <c:order val="3"/>
          <c:tx>
            <c:strRef>
              <c:f>'GRA JATENG'!$F$4</c:f>
              <c:strCache>
                <c:ptCount val="1"/>
                <c:pt idx="0">
                  <c:v>2014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JATENG'!$F$5:$F$16</c:f>
              <c:numCache>
                <c:formatCode>_(* #,##0.00_);_(* \(#,##0.00\);_(* "-"??_);_(@_)</c:formatCode>
                <c:ptCount val="12"/>
                <c:pt idx="0">
                  <c:v>1269.796</c:v>
                </c:pt>
                <c:pt idx="1">
                  <c:v>1337.1590000000001</c:v>
                </c:pt>
                <c:pt idx="2">
                  <c:v>1484.335</c:v>
                </c:pt>
                <c:pt idx="3">
                  <c:v>1562.1959999999999</c:v>
                </c:pt>
                <c:pt idx="4">
                  <c:v>1453</c:v>
                </c:pt>
                <c:pt idx="5">
                  <c:v>1294.0350000000001</c:v>
                </c:pt>
                <c:pt idx="6">
                  <c:v>1227.848</c:v>
                </c:pt>
                <c:pt idx="7">
                  <c:v>1128.5830000000001</c:v>
                </c:pt>
                <c:pt idx="8">
                  <c:v>889.3</c:v>
                </c:pt>
                <c:pt idx="9">
                  <c:v>684.84299999999996</c:v>
                </c:pt>
                <c:pt idx="10">
                  <c:v>616.87599999999998</c:v>
                </c:pt>
                <c:pt idx="11">
                  <c:v>1025</c:v>
                </c:pt>
              </c:numCache>
            </c:numRef>
          </c:val>
        </c:ser>
        <c:ser>
          <c:idx val="4"/>
          <c:order val="4"/>
          <c:tx>
            <c:strRef>
              <c:f>'GRA JATENG'!$G$4</c:f>
              <c:strCache>
                <c:ptCount val="1"/>
                <c:pt idx="0">
                  <c:v>2015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JATENG'!$G$5:$G$16</c:f>
              <c:numCache>
                <c:formatCode>_(* #,##0.00_);_(* \(#,##0.00\);_(* "-"??_);_(@_)</c:formatCode>
                <c:ptCount val="12"/>
                <c:pt idx="0">
                  <c:v>1220.8030000000001</c:v>
                </c:pt>
                <c:pt idx="1">
                  <c:v>1468.3579999999999</c:v>
                </c:pt>
                <c:pt idx="2">
                  <c:v>1612.5889999999999</c:v>
                </c:pt>
                <c:pt idx="3">
                  <c:v>1742.549</c:v>
                </c:pt>
                <c:pt idx="4">
                  <c:v>1583.836</c:v>
                </c:pt>
                <c:pt idx="5">
                  <c:v>1346.6769999999999</c:v>
                </c:pt>
                <c:pt idx="6">
                  <c:v>1171.5411000000004</c:v>
                </c:pt>
                <c:pt idx="7">
                  <c:v>1014.437</c:v>
                </c:pt>
                <c:pt idx="8">
                  <c:v>762.38427100000001</c:v>
                </c:pt>
                <c:pt idx="9">
                  <c:v>545.95499999999993</c:v>
                </c:pt>
                <c:pt idx="10">
                  <c:v>411.75</c:v>
                </c:pt>
              </c:numCache>
            </c:numRef>
          </c:val>
        </c:ser>
        <c:marker val="1"/>
        <c:axId val="58664448"/>
        <c:axId val="58665984"/>
      </c:lineChart>
      <c:catAx>
        <c:axId val="58664448"/>
        <c:scaling>
          <c:orientation val="minMax"/>
        </c:scaling>
        <c:axPos val="b"/>
        <c:numFmt formatCode="00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8665984"/>
        <c:crosses val="autoZero"/>
        <c:lblAlgn val="ctr"/>
        <c:lblOffset val="100"/>
        <c:tickLblSkip val="1"/>
        <c:tickMarkSkip val="1"/>
      </c:catAx>
      <c:valAx>
        <c:axId val="58665984"/>
        <c:scaling>
          <c:orientation val="minMax"/>
          <c:max val="1800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FF66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8664448"/>
        <c:crosses val="autoZero"/>
        <c:crossBetween val="between"/>
        <c:majorUnit val="100"/>
        <c:minorUnit val="1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500"/>
            </a:pPr>
            <a:endParaRPr lang="en-US"/>
          </a:p>
        </c:txPr>
      </c:dTable>
      <c:spPr>
        <a:noFill/>
        <a:ln w="12700">
          <a:solidFill>
            <a:srgbClr val="CC99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Malahayu 5 Tahun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GRAHAYU!$C$4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GRAHAYU!$C$5:$C$16</c:f>
              <c:numCache>
                <c:formatCode>_(* #,##0.000_);_(* \(#,##0.000\);_(* "-"??_);_(@_)</c:formatCode>
                <c:ptCount val="12"/>
                <c:pt idx="0">
                  <c:v>31.274999999999999</c:v>
                </c:pt>
                <c:pt idx="1">
                  <c:v>37.396000000000001</c:v>
                </c:pt>
                <c:pt idx="2">
                  <c:v>38.805999999999997</c:v>
                </c:pt>
                <c:pt idx="3">
                  <c:v>36.700000000000003</c:v>
                </c:pt>
                <c:pt idx="4">
                  <c:v>35.034999999999997</c:v>
                </c:pt>
                <c:pt idx="5">
                  <c:v>29.001000000000001</c:v>
                </c:pt>
                <c:pt idx="6">
                  <c:v>21.855</c:v>
                </c:pt>
                <c:pt idx="7">
                  <c:v>32.792000000000002</c:v>
                </c:pt>
                <c:pt idx="8">
                  <c:v>6.47</c:v>
                </c:pt>
                <c:pt idx="9">
                  <c:v>3.9649999999999999</c:v>
                </c:pt>
                <c:pt idx="10">
                  <c:v>10.015000000000001</c:v>
                </c:pt>
                <c:pt idx="11">
                  <c:v>9.2590000000000003</c:v>
                </c:pt>
              </c:numCache>
            </c:numRef>
          </c:val>
        </c:ser>
        <c:ser>
          <c:idx val="1"/>
          <c:order val="1"/>
          <c:tx>
            <c:strRef>
              <c:f>GRAHAYU!$D$4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GRAHAYU!$D$5:$D$16</c:f>
              <c:numCache>
                <c:formatCode>_(* #,##0.000_);_(* \(#,##0.000\);_(* "-"??_);_(@_)</c:formatCode>
                <c:ptCount val="12"/>
                <c:pt idx="0">
                  <c:v>18.125</c:v>
                </c:pt>
                <c:pt idx="1">
                  <c:v>23.145</c:v>
                </c:pt>
                <c:pt idx="2">
                  <c:v>32.659999999999997</c:v>
                </c:pt>
                <c:pt idx="3">
                  <c:v>36.353999999999999</c:v>
                </c:pt>
                <c:pt idx="4">
                  <c:v>37.466000000000001</c:v>
                </c:pt>
                <c:pt idx="5">
                  <c:v>27.829000000000001</c:v>
                </c:pt>
                <c:pt idx="6">
                  <c:v>18.579000000000001</c:v>
                </c:pt>
                <c:pt idx="7">
                  <c:v>11.273999999999999</c:v>
                </c:pt>
                <c:pt idx="8">
                  <c:v>3.9889999999999999</c:v>
                </c:pt>
                <c:pt idx="9">
                  <c:v>2.5339999999999998</c:v>
                </c:pt>
                <c:pt idx="10">
                  <c:v>3.7330000000000001</c:v>
                </c:pt>
                <c:pt idx="11">
                  <c:v>9.4009999999999998</c:v>
                </c:pt>
              </c:numCache>
            </c:numRef>
          </c:val>
        </c:ser>
        <c:ser>
          <c:idx val="2"/>
          <c:order val="2"/>
          <c:tx>
            <c:strRef>
              <c:f>GRAHAYU!$E$4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GRAHAYU!$E$5:$E$16</c:f>
              <c:numCache>
                <c:formatCode>_(* #,##0.000_);_(* \(#,##0.000\);_(* "-"??_);_(@_)</c:formatCode>
                <c:ptCount val="12"/>
                <c:pt idx="0">
                  <c:v>26.856999999999999</c:v>
                </c:pt>
                <c:pt idx="1">
                  <c:v>30.890999999999998</c:v>
                </c:pt>
                <c:pt idx="2">
                  <c:v>38.808</c:v>
                </c:pt>
                <c:pt idx="3">
                  <c:v>38.808</c:v>
                </c:pt>
                <c:pt idx="4">
                  <c:v>38.311</c:v>
                </c:pt>
                <c:pt idx="5">
                  <c:v>31.65</c:v>
                </c:pt>
                <c:pt idx="6">
                  <c:v>30.152999999999999</c:v>
                </c:pt>
                <c:pt idx="7">
                  <c:v>21.762</c:v>
                </c:pt>
                <c:pt idx="8">
                  <c:v>12.426</c:v>
                </c:pt>
                <c:pt idx="9">
                  <c:v>6.7519999999999998</c:v>
                </c:pt>
                <c:pt idx="10">
                  <c:v>7.8879999999999999</c:v>
                </c:pt>
                <c:pt idx="11">
                  <c:v>8.7780000000000005</c:v>
                </c:pt>
              </c:numCache>
            </c:numRef>
          </c:val>
        </c:ser>
        <c:ser>
          <c:idx val="3"/>
          <c:order val="3"/>
          <c:tx>
            <c:strRef>
              <c:f>GRAHAYU!$F$4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GRAHAYU!$F$5:$F$16</c:f>
              <c:numCache>
                <c:formatCode>_(* #,##0.000_);_(* \(#,##0.000\);_(* "-"??_);_(@_)</c:formatCode>
                <c:ptCount val="12"/>
                <c:pt idx="0">
                  <c:v>10.473000000000001</c:v>
                </c:pt>
                <c:pt idx="1">
                  <c:v>20.724</c:v>
                </c:pt>
                <c:pt idx="2">
                  <c:v>32.228000000000002</c:v>
                </c:pt>
                <c:pt idx="3">
                  <c:v>32.805</c:v>
                </c:pt>
                <c:pt idx="4">
                  <c:v>32.732999999999997</c:v>
                </c:pt>
                <c:pt idx="5">
                  <c:v>29.475999999999999</c:v>
                </c:pt>
                <c:pt idx="6">
                  <c:v>26.443000000000001</c:v>
                </c:pt>
                <c:pt idx="7">
                  <c:v>19.797999999999998</c:v>
                </c:pt>
                <c:pt idx="8">
                  <c:v>11.467000000000001</c:v>
                </c:pt>
                <c:pt idx="9">
                  <c:v>6.1280000000000001</c:v>
                </c:pt>
                <c:pt idx="10">
                  <c:v>4.96</c:v>
                </c:pt>
                <c:pt idx="11">
                  <c:v>6.5030000000000001</c:v>
                </c:pt>
              </c:numCache>
            </c:numRef>
          </c:val>
        </c:ser>
        <c:ser>
          <c:idx val="4"/>
          <c:order val="4"/>
          <c:tx>
            <c:strRef>
              <c:f>GRAHAYU!$G$4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GRAHAYU!$G$5:$G$16</c:f>
              <c:numCache>
                <c:formatCode>_(* #,##0.000_);_(* \(#,##0.000\);_(* "-"??_);_(@_)</c:formatCode>
                <c:ptCount val="12"/>
                <c:pt idx="0">
                  <c:v>17.771000000000001</c:v>
                </c:pt>
                <c:pt idx="1">
                  <c:v>32.588999999999999</c:v>
                </c:pt>
                <c:pt idx="2">
                  <c:v>30.716999999999999</c:v>
                </c:pt>
                <c:pt idx="3">
                  <c:v>29.25</c:v>
                </c:pt>
                <c:pt idx="4">
                  <c:v>28.404</c:v>
                </c:pt>
                <c:pt idx="5">
                  <c:v>19</c:v>
                </c:pt>
                <c:pt idx="6">
                  <c:v>13.18</c:v>
                </c:pt>
                <c:pt idx="7">
                  <c:v>6.4279999999999999</c:v>
                </c:pt>
                <c:pt idx="8">
                  <c:v>1.7983800000000001</c:v>
                </c:pt>
                <c:pt idx="9">
                  <c:v>0.69099999999999995</c:v>
                </c:pt>
                <c:pt idx="10">
                  <c:v>5.6040000000000001</c:v>
                </c:pt>
              </c:numCache>
            </c:numRef>
          </c:val>
        </c:ser>
        <c:marker val="1"/>
        <c:axId val="59232256"/>
        <c:axId val="59233792"/>
      </c:lineChart>
      <c:catAx>
        <c:axId val="59232256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9233792"/>
        <c:crosses val="autoZero"/>
        <c:lblAlgn val="ctr"/>
        <c:lblOffset val="100"/>
        <c:tickLblSkip val="1"/>
        <c:tickMarkSkip val="1"/>
      </c:catAx>
      <c:valAx>
        <c:axId val="59233792"/>
        <c:scaling>
          <c:orientation val="minMax"/>
          <c:max val="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322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/>
            </a:pPr>
            <a:endParaRPr lang="en-US"/>
          </a:p>
        </c:txPr>
      </c:dTable>
      <c:spPr>
        <a:noFill/>
        <a:ln w="25400">
          <a:solidFill>
            <a:srgbClr val="FF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b="0">
                <a:latin typeface="+mn-lt"/>
              </a:rPr>
              <a:t>Grafik Volume Waduk Cacaban 5 Tahun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GRACABAN!$C$4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GRACABAN!$C$5:$C$16</c:f>
              <c:numCache>
                <c:formatCode>_(* #,##0.000_);_(* \(#,##0.000\);_(* "-"??_);_(@_)</c:formatCode>
                <c:ptCount val="12"/>
                <c:pt idx="0">
                  <c:v>27.318999999999999</c:v>
                </c:pt>
                <c:pt idx="1">
                  <c:v>44.116999999999997</c:v>
                </c:pt>
                <c:pt idx="2">
                  <c:v>50.05</c:v>
                </c:pt>
                <c:pt idx="3">
                  <c:v>48.304000000000002</c:v>
                </c:pt>
                <c:pt idx="4">
                  <c:v>44.588999999999999</c:v>
                </c:pt>
                <c:pt idx="5">
                  <c:v>42.784999999999997</c:v>
                </c:pt>
                <c:pt idx="6">
                  <c:v>26.128</c:v>
                </c:pt>
                <c:pt idx="7">
                  <c:v>19.899000000000001</c:v>
                </c:pt>
                <c:pt idx="8">
                  <c:v>8.9600000000000009</c:v>
                </c:pt>
                <c:pt idx="9">
                  <c:v>5.3049999999999997</c:v>
                </c:pt>
                <c:pt idx="10">
                  <c:v>12.535</c:v>
                </c:pt>
                <c:pt idx="11">
                  <c:v>18.652999999999999</c:v>
                </c:pt>
              </c:numCache>
            </c:numRef>
          </c:val>
        </c:ser>
        <c:ser>
          <c:idx val="1"/>
          <c:order val="1"/>
          <c:tx>
            <c:strRef>
              <c:f>GRACABAN!$D$4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GRACABAN!$D$5:$D$16</c:f>
              <c:numCache>
                <c:formatCode>_(* #,##0.000_);_(* \(#,##0.000\);_(* "-"??_);_(@_)</c:formatCode>
                <c:ptCount val="12"/>
                <c:pt idx="0">
                  <c:v>28.289000000000001</c:v>
                </c:pt>
                <c:pt idx="1">
                  <c:v>38.021000000000001</c:v>
                </c:pt>
                <c:pt idx="2">
                  <c:v>41.186999999999998</c:v>
                </c:pt>
                <c:pt idx="3">
                  <c:v>47.594000000000001</c:v>
                </c:pt>
                <c:pt idx="4">
                  <c:v>40.374000000000002</c:v>
                </c:pt>
                <c:pt idx="5">
                  <c:v>32.130000000000003</c:v>
                </c:pt>
                <c:pt idx="6">
                  <c:v>19.385000000000002</c:v>
                </c:pt>
                <c:pt idx="7">
                  <c:v>11.077</c:v>
                </c:pt>
                <c:pt idx="8">
                  <c:v>4.4080000000000004</c:v>
                </c:pt>
                <c:pt idx="9">
                  <c:v>2.9729999999999999</c:v>
                </c:pt>
                <c:pt idx="10">
                  <c:v>5.8209999999999997</c:v>
                </c:pt>
                <c:pt idx="11">
                  <c:v>22.494</c:v>
                </c:pt>
              </c:numCache>
            </c:numRef>
          </c:val>
        </c:ser>
        <c:ser>
          <c:idx val="2"/>
          <c:order val="2"/>
          <c:tx>
            <c:strRef>
              <c:f>GRACABAN!$E$4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GRACABAN!$E$5:$E$16</c:f>
              <c:numCache>
                <c:formatCode>_(* #,##0.000_);_(* \(#,##0.000\);_(* "-"??_);_(@_)</c:formatCode>
                <c:ptCount val="12"/>
                <c:pt idx="0">
                  <c:v>43.69</c:v>
                </c:pt>
                <c:pt idx="1">
                  <c:v>47.658999999999999</c:v>
                </c:pt>
                <c:pt idx="2">
                  <c:v>48.497999999999998</c:v>
                </c:pt>
                <c:pt idx="3">
                  <c:v>47.98</c:v>
                </c:pt>
                <c:pt idx="4">
                  <c:v>42.604999999999997</c:v>
                </c:pt>
                <c:pt idx="5">
                  <c:v>43.387</c:v>
                </c:pt>
                <c:pt idx="6">
                  <c:v>41.715000000000003</c:v>
                </c:pt>
                <c:pt idx="7">
                  <c:v>34.466999999999999</c:v>
                </c:pt>
                <c:pt idx="8">
                  <c:v>24.681999999999999</c:v>
                </c:pt>
                <c:pt idx="9">
                  <c:v>19.056999999999999</c:v>
                </c:pt>
                <c:pt idx="10">
                  <c:v>19.056999999999999</c:v>
                </c:pt>
                <c:pt idx="11">
                  <c:v>23.931999999999999</c:v>
                </c:pt>
              </c:numCache>
            </c:numRef>
          </c:val>
        </c:ser>
        <c:ser>
          <c:idx val="3"/>
          <c:order val="3"/>
          <c:tx>
            <c:strRef>
              <c:f>GRACABAN!$F$4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GRACABAN!$F$5:$F$16</c:f>
              <c:numCache>
                <c:formatCode>_(* #,##0.000_);_(* \(#,##0.000\);_(* "-"??_);_(@_)</c:formatCode>
                <c:ptCount val="12"/>
                <c:pt idx="0">
                  <c:v>28.436</c:v>
                </c:pt>
                <c:pt idx="1">
                  <c:v>49.677</c:v>
                </c:pt>
                <c:pt idx="2">
                  <c:v>49.412999999999997</c:v>
                </c:pt>
                <c:pt idx="3">
                  <c:v>49.545000000000002</c:v>
                </c:pt>
                <c:pt idx="4">
                  <c:v>46.07</c:v>
                </c:pt>
                <c:pt idx="5">
                  <c:v>41.537999999999997</c:v>
                </c:pt>
                <c:pt idx="6">
                  <c:v>35.869</c:v>
                </c:pt>
                <c:pt idx="7">
                  <c:v>28.045000000000002</c:v>
                </c:pt>
                <c:pt idx="8">
                  <c:v>17.486999999999998</c:v>
                </c:pt>
                <c:pt idx="9">
                  <c:v>13.381</c:v>
                </c:pt>
                <c:pt idx="10">
                  <c:v>14.093</c:v>
                </c:pt>
                <c:pt idx="11">
                  <c:v>25.891999999999999</c:v>
                </c:pt>
              </c:numCache>
            </c:numRef>
          </c:val>
        </c:ser>
        <c:ser>
          <c:idx val="4"/>
          <c:order val="4"/>
          <c:tx>
            <c:strRef>
              <c:f>GRACABAN!$G$4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GRACABAN!$G$5:$G$16</c:f>
              <c:numCache>
                <c:formatCode>_(* #,##0.000_);_(* \(#,##0.000\);_(* "-"??_);_(@_)</c:formatCode>
                <c:ptCount val="12"/>
                <c:pt idx="0">
                  <c:v>36.58</c:v>
                </c:pt>
                <c:pt idx="1">
                  <c:v>49.478999999999999</c:v>
                </c:pt>
                <c:pt idx="2">
                  <c:v>49.057000000000002</c:v>
                </c:pt>
                <c:pt idx="3">
                  <c:v>51.476999999999997</c:v>
                </c:pt>
                <c:pt idx="4">
                  <c:v>45.944000000000003</c:v>
                </c:pt>
                <c:pt idx="5">
                  <c:v>34.253999999999998</c:v>
                </c:pt>
                <c:pt idx="6">
                  <c:v>23.568999999999999</c:v>
                </c:pt>
                <c:pt idx="7">
                  <c:v>11.291</c:v>
                </c:pt>
                <c:pt idx="8">
                  <c:v>4.4898910000000001</c:v>
                </c:pt>
                <c:pt idx="9">
                  <c:v>3.117</c:v>
                </c:pt>
                <c:pt idx="10">
                  <c:v>3.6059999999999999</c:v>
                </c:pt>
              </c:numCache>
            </c:numRef>
          </c:val>
        </c:ser>
        <c:marker val="1"/>
        <c:axId val="59300096"/>
        <c:axId val="59318272"/>
      </c:lineChart>
      <c:catAx>
        <c:axId val="59300096"/>
        <c:scaling>
          <c:orientation val="minMax"/>
        </c:scaling>
        <c:axPos val="b"/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Lucida Handwriting"/>
                <a:cs typeface="Lucida Handwriting"/>
              </a:defRPr>
            </a:pPr>
            <a:endParaRPr lang="en-US"/>
          </a:p>
        </c:txPr>
        <c:crossAx val="59318272"/>
        <c:crosses val="autoZero"/>
        <c:lblAlgn val="ctr"/>
        <c:lblOffset val="100"/>
        <c:tickLblSkip val="1"/>
        <c:tickMarkSkip val="1"/>
      </c:catAx>
      <c:valAx>
        <c:axId val="59318272"/>
        <c:scaling>
          <c:orientation val="minMax"/>
          <c:max val="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Juta m</a:t>
                </a:r>
                <a:r>
                  <a:rPr lang="en-US" sz="10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8100">
            <a:pattFill prst="pct75">
              <a:fgClr>
                <a:srgbClr val="00FF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9300096"/>
        <c:crosses val="autoZero"/>
        <c:crossBetween val="between"/>
        <c:majorUnit val="5"/>
        <c:minorUnit val="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/>
            </a:pPr>
            <a:endParaRPr lang="en-US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b="0">
                <a:latin typeface="+mn-lt"/>
              </a:rPr>
              <a:t>Grafik Volume Waduk Rowopening  5 Tahun 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GRARWNING!$C$4</c:f>
              <c:strCache>
                <c:ptCount val="1"/>
                <c:pt idx="0">
                  <c:v>2011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GRARWNING!$C$5:$C$16</c:f>
              <c:numCache>
                <c:formatCode>_(* #,##0.000_);_(* \(#,##0.000\);_(* "-"??_);_(@_)</c:formatCode>
                <c:ptCount val="12"/>
                <c:pt idx="0">
                  <c:v>24.25</c:v>
                </c:pt>
                <c:pt idx="1">
                  <c:v>23.35</c:v>
                </c:pt>
                <c:pt idx="2">
                  <c:v>34.935000000000002</c:v>
                </c:pt>
                <c:pt idx="3">
                  <c:v>44.16</c:v>
                </c:pt>
                <c:pt idx="4">
                  <c:v>40.674999999999997</c:v>
                </c:pt>
                <c:pt idx="5">
                  <c:v>34.935000000000002</c:v>
                </c:pt>
                <c:pt idx="6">
                  <c:v>29.4</c:v>
                </c:pt>
                <c:pt idx="7">
                  <c:v>24.7</c:v>
                </c:pt>
                <c:pt idx="8">
                  <c:v>17.86</c:v>
                </c:pt>
                <c:pt idx="9">
                  <c:v>17.827000000000002</c:v>
                </c:pt>
                <c:pt idx="10">
                  <c:v>16.88</c:v>
                </c:pt>
                <c:pt idx="11">
                  <c:v>26.936</c:v>
                </c:pt>
              </c:numCache>
            </c:numRef>
          </c:val>
        </c:ser>
        <c:ser>
          <c:idx val="1"/>
          <c:order val="1"/>
          <c:tx>
            <c:strRef>
              <c:f>GRARWNING!$D$4</c:f>
              <c:strCache>
                <c:ptCount val="1"/>
                <c:pt idx="0">
                  <c:v>2012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GRARWNING!$D$5:$D$16</c:f>
              <c:numCache>
                <c:formatCode>_(* #,##0.000_);_(* \(#,##0.000\);_(* "-"??_);_(@_)</c:formatCode>
                <c:ptCount val="12"/>
                <c:pt idx="0">
                  <c:v>26.94</c:v>
                </c:pt>
                <c:pt idx="1">
                  <c:v>36.78</c:v>
                </c:pt>
                <c:pt idx="2">
                  <c:v>30.63</c:v>
                </c:pt>
                <c:pt idx="3">
                  <c:v>36.784999999999997</c:v>
                </c:pt>
                <c:pt idx="4">
                  <c:v>40.880000000000003</c:v>
                </c:pt>
                <c:pt idx="5">
                  <c:v>26.408000000000001</c:v>
                </c:pt>
                <c:pt idx="6">
                  <c:v>19.600000000000001</c:v>
                </c:pt>
                <c:pt idx="7">
                  <c:v>18.64</c:v>
                </c:pt>
                <c:pt idx="8">
                  <c:v>16.32</c:v>
                </c:pt>
                <c:pt idx="9">
                  <c:v>16.04</c:v>
                </c:pt>
                <c:pt idx="10">
                  <c:v>19.440000000000001</c:v>
                </c:pt>
                <c:pt idx="11">
                  <c:v>25.527999999999999</c:v>
                </c:pt>
              </c:numCache>
            </c:numRef>
          </c:val>
        </c:ser>
        <c:ser>
          <c:idx val="2"/>
          <c:order val="2"/>
          <c:tx>
            <c:strRef>
              <c:f>GRARWNING!$E$4</c:f>
              <c:strCache>
                <c:ptCount val="1"/>
                <c:pt idx="0">
                  <c:v>2013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GRARWNING!$E$5:$E$16</c:f>
              <c:numCache>
                <c:formatCode>_(* #,##0.000_);_(* \(#,##0.000\);_(* "-"??_);_(@_)</c:formatCode>
                <c:ptCount val="12"/>
                <c:pt idx="0">
                  <c:v>38.625</c:v>
                </c:pt>
                <c:pt idx="1">
                  <c:v>37.6</c:v>
                </c:pt>
                <c:pt idx="2">
                  <c:v>41.7</c:v>
                </c:pt>
                <c:pt idx="3">
                  <c:v>46.2</c:v>
                </c:pt>
                <c:pt idx="4">
                  <c:v>47.44</c:v>
                </c:pt>
                <c:pt idx="5">
                  <c:v>43.134</c:v>
                </c:pt>
                <c:pt idx="6">
                  <c:v>29.047999999999998</c:v>
                </c:pt>
                <c:pt idx="7">
                  <c:v>19.600000000000001</c:v>
                </c:pt>
                <c:pt idx="8">
                  <c:v>15.48</c:v>
                </c:pt>
                <c:pt idx="9">
                  <c:v>16.04</c:v>
                </c:pt>
                <c:pt idx="10">
                  <c:v>17.3</c:v>
                </c:pt>
                <c:pt idx="11">
                  <c:v>18.8</c:v>
                </c:pt>
              </c:numCache>
            </c:numRef>
          </c:val>
        </c:ser>
        <c:ser>
          <c:idx val="3"/>
          <c:order val="3"/>
          <c:tx>
            <c:strRef>
              <c:f>GRARWNING!$F$4</c:f>
              <c:strCache>
                <c:ptCount val="1"/>
                <c:pt idx="0">
                  <c:v>2014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GRARWNING!$F$5:$F$16</c:f>
              <c:numCache>
                <c:formatCode>_(* #,##0.000_);_(* \(#,##0.000\);_(* "-"??_);_(@_)</c:formatCode>
                <c:ptCount val="12"/>
                <c:pt idx="0">
                  <c:v>19.600000000000001</c:v>
                </c:pt>
                <c:pt idx="1">
                  <c:v>21.2</c:v>
                </c:pt>
                <c:pt idx="2">
                  <c:v>32.270000000000003</c:v>
                </c:pt>
                <c:pt idx="3">
                  <c:v>38.625</c:v>
                </c:pt>
                <c:pt idx="4">
                  <c:v>34.935000000000002</c:v>
                </c:pt>
                <c:pt idx="5">
                  <c:v>29.047999999999998</c:v>
                </c:pt>
                <c:pt idx="6">
                  <c:v>27.64</c:v>
                </c:pt>
                <c:pt idx="7">
                  <c:v>18.8</c:v>
                </c:pt>
                <c:pt idx="8">
                  <c:v>13.3</c:v>
                </c:pt>
                <c:pt idx="9">
                  <c:v>10.98</c:v>
                </c:pt>
                <c:pt idx="10">
                  <c:v>14.96</c:v>
                </c:pt>
                <c:pt idx="11">
                  <c:v>16.18</c:v>
                </c:pt>
              </c:numCache>
            </c:numRef>
          </c:val>
        </c:ser>
        <c:ser>
          <c:idx val="4"/>
          <c:order val="4"/>
          <c:tx>
            <c:strRef>
              <c:f>GRARWNING!$G$4</c:f>
              <c:strCache>
                <c:ptCount val="1"/>
                <c:pt idx="0">
                  <c:v>2015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GRARWNING!$G$5:$G$16</c:f>
              <c:numCache>
                <c:formatCode>_(* #,##0.000_);_(* \(#,##0.000\);_(* "-"??_);_(@_)</c:formatCode>
                <c:ptCount val="12"/>
                <c:pt idx="0">
                  <c:v>21.2</c:v>
                </c:pt>
                <c:pt idx="1">
                  <c:v>36.774999999999999</c:v>
                </c:pt>
                <c:pt idx="2">
                  <c:v>35.755000000000003</c:v>
                </c:pt>
                <c:pt idx="3">
                  <c:v>45.8</c:v>
                </c:pt>
                <c:pt idx="4">
                  <c:v>38.83</c:v>
                </c:pt>
                <c:pt idx="5">
                  <c:v>18</c:v>
                </c:pt>
                <c:pt idx="6">
                  <c:v>13.33</c:v>
                </c:pt>
                <c:pt idx="7">
                  <c:v>14</c:v>
                </c:pt>
                <c:pt idx="8">
                  <c:v>14</c:v>
                </c:pt>
                <c:pt idx="9">
                  <c:v>10.98</c:v>
                </c:pt>
                <c:pt idx="10">
                  <c:v>20.079999999999998</c:v>
                </c:pt>
              </c:numCache>
            </c:numRef>
          </c:val>
        </c:ser>
        <c:marker val="1"/>
        <c:axId val="59491072"/>
        <c:axId val="59492608"/>
      </c:lineChart>
      <c:catAx>
        <c:axId val="59491072"/>
        <c:scaling>
          <c:orientation val="minMax"/>
        </c:scaling>
        <c:axPos val="b"/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0" i="0" u="none" strike="noStrike" baseline="30000">
                <a:solidFill>
                  <a:srgbClr val="000000"/>
                </a:solidFill>
                <a:latin typeface="+mn-lt"/>
                <a:ea typeface="Lucida Handwriting"/>
                <a:cs typeface="Lucida Handwriting"/>
              </a:defRPr>
            </a:pPr>
            <a:endParaRPr lang="en-US"/>
          </a:p>
        </c:txPr>
        <c:crossAx val="59492608"/>
        <c:crosses val="autoZero"/>
        <c:lblAlgn val="ctr"/>
        <c:lblOffset val="100"/>
        <c:tickLblSkip val="1"/>
        <c:tickMarkSkip val="1"/>
      </c:catAx>
      <c:valAx>
        <c:axId val="59492608"/>
        <c:scaling>
          <c:orientation val="minMax"/>
          <c:max val="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Juta m</a:t>
                </a:r>
                <a:r>
                  <a:rPr lang="en-US" sz="9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9491072"/>
        <c:crosses val="autoZero"/>
        <c:crossBetween val="between"/>
        <c:majorUnit val="5"/>
        <c:minorUnit val="5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/>
            </a:pPr>
            <a:endParaRPr lang="en-US"/>
          </a:p>
        </c:txPr>
      </c:dTable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Kedungombo 5 tahun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GRAOMBO!$C$4</c:f>
              <c:strCache>
                <c:ptCount val="1"/>
                <c:pt idx="0">
                  <c:v>2011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GRAOMBO!$C$5:$C$16</c:f>
              <c:numCache>
                <c:formatCode>0.000</c:formatCode>
                <c:ptCount val="12"/>
                <c:pt idx="0">
                  <c:v>626.15</c:v>
                </c:pt>
                <c:pt idx="1">
                  <c:v>632.65599999999995</c:v>
                </c:pt>
                <c:pt idx="2">
                  <c:v>659.923</c:v>
                </c:pt>
                <c:pt idx="3">
                  <c:v>659.923</c:v>
                </c:pt>
                <c:pt idx="4">
                  <c:v>661.9</c:v>
                </c:pt>
                <c:pt idx="5">
                  <c:v>649.70500000000004</c:v>
                </c:pt>
                <c:pt idx="6">
                  <c:v>671.44600000000003</c:v>
                </c:pt>
                <c:pt idx="7">
                  <c:v>664.27700000000004</c:v>
                </c:pt>
                <c:pt idx="8">
                  <c:v>564.245</c:v>
                </c:pt>
                <c:pt idx="9">
                  <c:v>424.15199999999999</c:v>
                </c:pt>
                <c:pt idx="10">
                  <c:v>497.89299999999997</c:v>
                </c:pt>
                <c:pt idx="11">
                  <c:v>543.51700000000005</c:v>
                </c:pt>
              </c:numCache>
            </c:numRef>
          </c:val>
        </c:ser>
        <c:ser>
          <c:idx val="1"/>
          <c:order val="1"/>
          <c:tx>
            <c:strRef>
              <c:f>GRAOMBO!$D$4</c:f>
              <c:strCache>
                <c:ptCount val="1"/>
                <c:pt idx="0">
                  <c:v>2012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GRAOMBO!$D$5:$D$16</c:f>
              <c:numCache>
                <c:formatCode>0.000</c:formatCode>
                <c:ptCount val="12"/>
                <c:pt idx="0">
                  <c:v>634.45000000000005</c:v>
                </c:pt>
                <c:pt idx="1">
                  <c:v>685.53</c:v>
                </c:pt>
                <c:pt idx="2">
                  <c:v>679.47</c:v>
                </c:pt>
                <c:pt idx="3">
                  <c:v>655.19399999999996</c:v>
                </c:pt>
                <c:pt idx="4">
                  <c:v>586.59</c:v>
                </c:pt>
                <c:pt idx="5">
                  <c:v>569.24</c:v>
                </c:pt>
                <c:pt idx="6">
                  <c:v>550.83600000000001</c:v>
                </c:pt>
                <c:pt idx="7">
                  <c:v>542.47699999999998</c:v>
                </c:pt>
                <c:pt idx="8">
                  <c:v>525.67700000000002</c:v>
                </c:pt>
                <c:pt idx="9">
                  <c:v>361.69600000000003</c:v>
                </c:pt>
                <c:pt idx="10">
                  <c:v>272.79599999999999</c:v>
                </c:pt>
                <c:pt idx="11">
                  <c:v>88.61</c:v>
                </c:pt>
              </c:numCache>
            </c:numRef>
          </c:val>
        </c:ser>
        <c:ser>
          <c:idx val="2"/>
          <c:order val="2"/>
          <c:tx>
            <c:strRef>
              <c:f>GRAOMBO!$E$4</c:f>
              <c:strCache>
                <c:ptCount val="1"/>
                <c:pt idx="0">
                  <c:v>2013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GRAOMBO!$E$5:$E$16</c:f>
              <c:numCache>
                <c:formatCode>0.000</c:formatCode>
                <c:ptCount val="12"/>
                <c:pt idx="0">
                  <c:v>438.41699999999997</c:v>
                </c:pt>
                <c:pt idx="1">
                  <c:v>526.01599999999996</c:v>
                </c:pt>
                <c:pt idx="2">
                  <c:v>674.24699999999996</c:v>
                </c:pt>
                <c:pt idx="3">
                  <c:v>721.81299999999999</c:v>
                </c:pt>
                <c:pt idx="4">
                  <c:v>674.64800000000002</c:v>
                </c:pt>
                <c:pt idx="5">
                  <c:v>711.37800000000004</c:v>
                </c:pt>
                <c:pt idx="6">
                  <c:v>682.29399999999998</c:v>
                </c:pt>
                <c:pt idx="7">
                  <c:v>682.29399999999998</c:v>
                </c:pt>
                <c:pt idx="8">
                  <c:v>550.52800000000002</c:v>
                </c:pt>
                <c:pt idx="9">
                  <c:v>410.85300000000001</c:v>
                </c:pt>
                <c:pt idx="10">
                  <c:v>338.93700000000001</c:v>
                </c:pt>
                <c:pt idx="11">
                  <c:v>384.69600000000003</c:v>
                </c:pt>
              </c:numCache>
            </c:numRef>
          </c:val>
        </c:ser>
        <c:ser>
          <c:idx val="3"/>
          <c:order val="3"/>
          <c:tx>
            <c:strRef>
              <c:f>GRAOMBO!$F$4</c:f>
              <c:strCache>
                <c:ptCount val="1"/>
                <c:pt idx="0">
                  <c:v>2014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GRAOMBO!$F$5:$F$16</c:f>
              <c:numCache>
                <c:formatCode>0.000</c:formatCode>
                <c:ptCount val="12"/>
                <c:pt idx="0">
                  <c:v>473.64</c:v>
                </c:pt>
                <c:pt idx="1">
                  <c:v>521.66</c:v>
                </c:pt>
                <c:pt idx="2">
                  <c:v>603.81799999999998</c:v>
                </c:pt>
                <c:pt idx="3">
                  <c:v>656.19100000000003</c:v>
                </c:pt>
                <c:pt idx="4">
                  <c:v>602.63300000000004</c:v>
                </c:pt>
                <c:pt idx="5">
                  <c:v>580.03499999999997</c:v>
                </c:pt>
                <c:pt idx="6">
                  <c:v>583.11900000000003</c:v>
                </c:pt>
                <c:pt idx="7">
                  <c:v>589.31799999999998</c:v>
                </c:pt>
                <c:pt idx="8">
                  <c:v>470.94799999999998</c:v>
                </c:pt>
                <c:pt idx="9">
                  <c:v>312.81099999999998</c:v>
                </c:pt>
                <c:pt idx="10">
                  <c:v>243.71799999999999</c:v>
                </c:pt>
                <c:pt idx="11">
                  <c:v>308.40100000000001</c:v>
                </c:pt>
              </c:numCache>
            </c:numRef>
          </c:val>
        </c:ser>
        <c:ser>
          <c:idx val="4"/>
          <c:order val="4"/>
          <c:tx>
            <c:strRef>
              <c:f>GRAOMBO!$G$4</c:f>
              <c:strCache>
                <c:ptCount val="1"/>
                <c:pt idx="0">
                  <c:v>2015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GRAOMBO!$G$5:$G$16</c:f>
              <c:numCache>
                <c:formatCode>0.000</c:formatCode>
                <c:ptCount val="12"/>
                <c:pt idx="0">
                  <c:v>322.226</c:v>
                </c:pt>
                <c:pt idx="1">
                  <c:v>517.93700000000001</c:v>
                </c:pt>
                <c:pt idx="2">
                  <c:v>624.99099999999999</c:v>
                </c:pt>
                <c:pt idx="3">
                  <c:v>706.18299999999999</c:v>
                </c:pt>
                <c:pt idx="4">
                  <c:v>640.05600000000004</c:v>
                </c:pt>
                <c:pt idx="5">
                  <c:v>583.11900000000003</c:v>
                </c:pt>
                <c:pt idx="6">
                  <c:v>568.947</c:v>
                </c:pt>
                <c:pt idx="7">
                  <c:v>526.08000000000004</c:v>
                </c:pt>
                <c:pt idx="8">
                  <c:v>374.14800000000002</c:v>
                </c:pt>
                <c:pt idx="9">
                  <c:v>210.16300000000001</c:v>
                </c:pt>
                <c:pt idx="10">
                  <c:v>99.438000000000002</c:v>
                </c:pt>
              </c:numCache>
            </c:numRef>
          </c:val>
        </c:ser>
        <c:marker val="1"/>
        <c:axId val="59583488"/>
        <c:axId val="59593472"/>
      </c:lineChart>
      <c:catAx>
        <c:axId val="59583488"/>
        <c:scaling>
          <c:orientation val="minMax"/>
        </c:scaling>
        <c:axPos val="b"/>
        <c:numFmt formatCode="00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93472"/>
        <c:crosses val="autoZero"/>
        <c:lblAlgn val="ctr"/>
        <c:lblOffset val="100"/>
        <c:tickLblSkip val="1"/>
        <c:tickMarkSkip val="1"/>
      </c:catAx>
      <c:valAx>
        <c:axId val="59593472"/>
        <c:scaling>
          <c:orientation val="minMax"/>
          <c:max val="8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FF66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83488"/>
        <c:crosses val="autoZero"/>
        <c:crossBetween val="between"/>
        <c:majorUnit val="50"/>
        <c:minorUnit val="10"/>
      </c:valAx>
      <c:dTable>
        <c:showHorzBorder val="1"/>
        <c:showVertBorder val="1"/>
        <c:showOutline val="1"/>
        <c:showKeys val="1"/>
      </c:dTable>
      <c:spPr>
        <a:noFill/>
        <a:ln w="12700">
          <a:solidFill>
            <a:srgbClr val="CC99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659" l="0.74803149606299291" r="0.74803149606299291" t="0.98425196850393659" header="0.51181102362204722" footer="0.51181102362204722"/>
    <c:pageSetup orientation="portrait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Gajahmungkur 5 Tahun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'GR GJMUNGKUR'!$C$4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GJMUNGKUR'!$C$5:$C$16</c:f>
              <c:numCache>
                <c:formatCode>0.000</c:formatCode>
                <c:ptCount val="12"/>
                <c:pt idx="0">
                  <c:v>324.137</c:v>
                </c:pt>
                <c:pt idx="1">
                  <c:v>360.44299999999998</c:v>
                </c:pt>
                <c:pt idx="2">
                  <c:v>389.40600000000001</c:v>
                </c:pt>
                <c:pt idx="3">
                  <c:v>390.11500000000001</c:v>
                </c:pt>
                <c:pt idx="4" formatCode="General">
                  <c:v>353.83</c:v>
                </c:pt>
                <c:pt idx="5">
                  <c:v>296.661</c:v>
                </c:pt>
                <c:pt idx="6">
                  <c:v>245.78700000000001</c:v>
                </c:pt>
                <c:pt idx="7">
                  <c:v>189.57400000000001</c:v>
                </c:pt>
                <c:pt idx="8">
                  <c:v>125.77</c:v>
                </c:pt>
                <c:pt idx="9">
                  <c:v>105.254</c:v>
                </c:pt>
                <c:pt idx="10">
                  <c:v>110.194</c:v>
                </c:pt>
                <c:pt idx="11">
                  <c:v>120.58799999999999</c:v>
                </c:pt>
              </c:numCache>
            </c:numRef>
          </c:val>
        </c:ser>
        <c:ser>
          <c:idx val="1"/>
          <c:order val="1"/>
          <c:tx>
            <c:strRef>
              <c:f>'GR GJMUNGKUR'!$D$4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GJMUNGKUR'!$D$5:$D$16</c:f>
              <c:numCache>
                <c:formatCode>0.000</c:formatCode>
                <c:ptCount val="12"/>
                <c:pt idx="0">
                  <c:v>248.17400000000001</c:v>
                </c:pt>
                <c:pt idx="1">
                  <c:v>344.10700000000003</c:v>
                </c:pt>
                <c:pt idx="2">
                  <c:v>350.56099999999998</c:v>
                </c:pt>
                <c:pt idx="3">
                  <c:v>351.21499999999997</c:v>
                </c:pt>
                <c:pt idx="4">
                  <c:v>361.108</c:v>
                </c:pt>
                <c:pt idx="5">
                  <c:v>296.661</c:v>
                </c:pt>
                <c:pt idx="6">
                  <c:v>208.74700000000001</c:v>
                </c:pt>
                <c:pt idx="7">
                  <c:v>148.83000000000001</c:v>
                </c:pt>
                <c:pt idx="8">
                  <c:v>89.375</c:v>
                </c:pt>
                <c:pt idx="9">
                  <c:v>65.614999999999995</c:v>
                </c:pt>
                <c:pt idx="10">
                  <c:v>81.355999999999995</c:v>
                </c:pt>
                <c:pt idx="11">
                  <c:v>219.798</c:v>
                </c:pt>
              </c:numCache>
            </c:numRef>
          </c:val>
        </c:ser>
        <c:ser>
          <c:idx val="2"/>
          <c:order val="2"/>
          <c:tx>
            <c:strRef>
              <c:f>'GR GJMUNGKUR'!$E$4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GJMUNGKUR'!$E$5:$E$16</c:f>
              <c:numCache>
                <c:formatCode>0.000</c:formatCode>
                <c:ptCount val="12"/>
                <c:pt idx="0">
                  <c:v>311.589</c:v>
                </c:pt>
                <c:pt idx="1">
                  <c:v>340.22899999999998</c:v>
                </c:pt>
                <c:pt idx="2">
                  <c:v>330.26299999999998</c:v>
                </c:pt>
                <c:pt idx="3">
                  <c:v>403.90199999999999</c:v>
                </c:pt>
                <c:pt idx="4">
                  <c:v>406.86399999999998</c:v>
                </c:pt>
                <c:pt idx="5">
                  <c:v>430.41469999999998</c:v>
                </c:pt>
                <c:pt idx="6">
                  <c:v>387.28</c:v>
                </c:pt>
                <c:pt idx="7">
                  <c:v>231.8</c:v>
                </c:pt>
                <c:pt idx="8">
                  <c:v>115.7</c:v>
                </c:pt>
                <c:pt idx="9">
                  <c:v>79.325000000000003</c:v>
                </c:pt>
                <c:pt idx="10">
                  <c:v>103.36499999999999</c:v>
                </c:pt>
                <c:pt idx="11">
                  <c:v>224.179</c:v>
                </c:pt>
              </c:numCache>
            </c:numRef>
          </c:val>
        </c:ser>
        <c:ser>
          <c:idx val="3"/>
          <c:order val="3"/>
          <c:tx>
            <c:strRef>
              <c:f>'GR GJMUNGKUR'!$F$4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GJMUNGKUR'!$F$5:$F$16</c:f>
              <c:numCache>
                <c:formatCode>0.000</c:formatCode>
                <c:ptCount val="12"/>
                <c:pt idx="0">
                  <c:v>353.17599999999999</c:v>
                </c:pt>
                <c:pt idx="1">
                  <c:v>331.59</c:v>
                </c:pt>
                <c:pt idx="2">
                  <c:v>359.11399999999998</c:v>
                </c:pt>
                <c:pt idx="3">
                  <c:v>351.21499999999997</c:v>
                </c:pt>
                <c:pt idx="4">
                  <c:v>314.53300000000002</c:v>
                </c:pt>
                <c:pt idx="5">
                  <c:v>260.99099999999999</c:v>
                </c:pt>
                <c:pt idx="6">
                  <c:v>210</c:v>
                </c:pt>
                <c:pt idx="7">
                  <c:v>141.459</c:v>
                </c:pt>
                <c:pt idx="8">
                  <c:v>67.427000000000007</c:v>
                </c:pt>
                <c:pt idx="9">
                  <c:v>51.183999999999997</c:v>
                </c:pt>
                <c:pt idx="10">
                  <c:v>111.59</c:v>
                </c:pt>
                <c:pt idx="11">
                  <c:v>248.392</c:v>
                </c:pt>
              </c:numCache>
            </c:numRef>
          </c:val>
        </c:ser>
        <c:ser>
          <c:idx val="4"/>
          <c:order val="4"/>
          <c:tx>
            <c:strRef>
              <c:f>'GR GJMUNGKUR'!$G$4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GJMUNGKUR'!$G$5:$G$16</c:f>
              <c:numCache>
                <c:formatCode>0.000</c:formatCode>
                <c:ptCount val="12"/>
                <c:pt idx="0">
                  <c:v>315.68599999999998</c:v>
                </c:pt>
                <c:pt idx="1">
                  <c:v>371.48700000000002</c:v>
                </c:pt>
                <c:pt idx="2">
                  <c:v>367.95400000000001</c:v>
                </c:pt>
                <c:pt idx="3">
                  <c:v>379.62900000000002</c:v>
                </c:pt>
                <c:pt idx="4">
                  <c:v>360.93900000000002</c:v>
                </c:pt>
                <c:pt idx="5">
                  <c:v>308.3</c:v>
                </c:pt>
                <c:pt idx="6">
                  <c:v>256.23599999999999</c:v>
                </c:pt>
                <c:pt idx="7">
                  <c:v>179.80699999999999</c:v>
                </c:pt>
                <c:pt idx="8">
                  <c:v>108.727</c:v>
                </c:pt>
                <c:pt idx="9">
                  <c:v>73.41</c:v>
                </c:pt>
                <c:pt idx="10">
                  <c:v>60.189</c:v>
                </c:pt>
              </c:numCache>
            </c:numRef>
          </c:val>
        </c:ser>
        <c:marker val="1"/>
        <c:axId val="59651584"/>
        <c:axId val="59653120"/>
      </c:lineChart>
      <c:catAx>
        <c:axId val="5965158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9653120"/>
        <c:crossesAt val="0"/>
        <c:lblAlgn val="ctr"/>
        <c:lblOffset val="100"/>
        <c:tickLblSkip val="1"/>
        <c:tickMarkSkip val="1"/>
      </c:catAx>
      <c:valAx>
        <c:axId val="59653120"/>
        <c:scaling>
          <c:orientation val="minMax"/>
          <c:max val="4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9651584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/>
            </a:pPr>
            <a:endParaRPr lang="en-US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Wadaslintang 5 Tahun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GRAWDLTG!$C$4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GRAWDLTG!$C$5:$C$16</c:f>
              <c:numCache>
                <c:formatCode>_(* #,##0.000_);_(* \(#,##0.000\);_(* "-"??_);_(@_)</c:formatCode>
                <c:ptCount val="12"/>
                <c:pt idx="0">
                  <c:v>386.84500000000003</c:v>
                </c:pt>
                <c:pt idx="1">
                  <c:v>388.30500000000001</c:v>
                </c:pt>
                <c:pt idx="2">
                  <c:v>407.572</c:v>
                </c:pt>
                <c:pt idx="3">
                  <c:v>305.72199999999998</c:v>
                </c:pt>
                <c:pt idx="4">
                  <c:v>384.55099999999999</c:v>
                </c:pt>
                <c:pt idx="5">
                  <c:v>344.40499999999997</c:v>
                </c:pt>
                <c:pt idx="6">
                  <c:v>319.52199999999999</c:v>
                </c:pt>
                <c:pt idx="7">
                  <c:v>316.072</c:v>
                </c:pt>
                <c:pt idx="8">
                  <c:v>316.63099999999997</c:v>
                </c:pt>
                <c:pt idx="9">
                  <c:v>276.416</c:v>
                </c:pt>
                <c:pt idx="10">
                  <c:v>275.29500000000002</c:v>
                </c:pt>
                <c:pt idx="11">
                  <c:v>305.72199999999998</c:v>
                </c:pt>
              </c:numCache>
            </c:numRef>
          </c:val>
        </c:ser>
        <c:ser>
          <c:idx val="1"/>
          <c:order val="1"/>
          <c:tx>
            <c:strRef>
              <c:f>GRAWDLTG!$D$4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GRAWDLTG!$D$5:$D$16</c:f>
              <c:numCache>
                <c:formatCode>_(* #,##0.000_);_(* \(#,##0.000\);_(* "-"??_);_(@_)</c:formatCode>
                <c:ptCount val="12"/>
                <c:pt idx="0">
                  <c:v>375.27</c:v>
                </c:pt>
                <c:pt idx="1">
                  <c:v>381.52699999999999</c:v>
                </c:pt>
                <c:pt idx="2">
                  <c:v>386.63600000000002</c:v>
                </c:pt>
                <c:pt idx="3">
                  <c:v>378.81599999999997</c:v>
                </c:pt>
                <c:pt idx="4">
                  <c:v>375.27</c:v>
                </c:pt>
                <c:pt idx="5">
                  <c:v>325.3</c:v>
                </c:pt>
                <c:pt idx="6">
                  <c:v>265.39100000000002</c:v>
                </c:pt>
                <c:pt idx="7">
                  <c:v>261.27999999999997</c:v>
                </c:pt>
                <c:pt idx="8">
                  <c:v>261.84100000000001</c:v>
                </c:pt>
                <c:pt idx="9">
                  <c:v>238.28200000000001</c:v>
                </c:pt>
                <c:pt idx="10">
                  <c:v>219.642</c:v>
                </c:pt>
                <c:pt idx="11">
                  <c:v>268.04500000000002</c:v>
                </c:pt>
              </c:numCache>
            </c:numRef>
          </c:val>
        </c:ser>
        <c:ser>
          <c:idx val="2"/>
          <c:order val="2"/>
          <c:tx>
            <c:strRef>
              <c:f>GRAWDLTG!$E$4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GRAWDLTG!$E$5:$E$16</c:f>
              <c:numCache>
                <c:formatCode>_(* #,##0.000_);_(* \(#,##0.000\);_(* "-"??_);_(@_)</c:formatCode>
                <c:ptCount val="12"/>
                <c:pt idx="0">
                  <c:v>317.65699999999998</c:v>
                </c:pt>
                <c:pt idx="1">
                  <c:v>344.92700000000002</c:v>
                </c:pt>
                <c:pt idx="2">
                  <c:v>344.61399999999998</c:v>
                </c:pt>
                <c:pt idx="3">
                  <c:v>369.43099999999998</c:v>
                </c:pt>
                <c:pt idx="4">
                  <c:v>356.18799999999999</c:v>
                </c:pt>
                <c:pt idx="5">
                  <c:v>346.28199999999998</c:v>
                </c:pt>
                <c:pt idx="6">
                  <c:v>302.36500000000001</c:v>
                </c:pt>
                <c:pt idx="7">
                  <c:v>298.26299999999998</c:v>
                </c:pt>
                <c:pt idx="8">
                  <c:v>296.399</c:v>
                </c:pt>
                <c:pt idx="9">
                  <c:v>273.68</c:v>
                </c:pt>
                <c:pt idx="10">
                  <c:v>245.39599999999999</c:v>
                </c:pt>
                <c:pt idx="11">
                  <c:v>276.41699999999997</c:v>
                </c:pt>
              </c:numCache>
            </c:numRef>
          </c:val>
        </c:ser>
        <c:ser>
          <c:idx val="3"/>
          <c:order val="3"/>
          <c:tx>
            <c:strRef>
              <c:f>GRAWDLTG!$F$4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GRAWDLTG!$F$5:$F$16</c:f>
              <c:numCache>
                <c:formatCode>_(* #,##0.000_);_(* \(#,##0.000\);_(* "-"??_);_(@_)</c:formatCode>
                <c:ptCount val="12"/>
                <c:pt idx="0">
                  <c:v>280.80799999999999</c:v>
                </c:pt>
                <c:pt idx="1">
                  <c:v>280.43400000000003</c:v>
                </c:pt>
                <c:pt idx="2">
                  <c:v>289.31</c:v>
                </c:pt>
                <c:pt idx="3">
                  <c:v>310.10399999999998</c:v>
                </c:pt>
                <c:pt idx="4">
                  <c:v>306.46499999999997</c:v>
                </c:pt>
                <c:pt idx="5">
                  <c:v>258.197</c:v>
                </c:pt>
                <c:pt idx="6">
                  <c:v>257.262</c:v>
                </c:pt>
                <c:pt idx="7">
                  <c:v>258.851</c:v>
                </c:pt>
                <c:pt idx="8">
                  <c:v>258.75700000000001</c:v>
                </c:pt>
                <c:pt idx="9">
                  <c:v>240.63399999999999</c:v>
                </c:pt>
                <c:pt idx="10">
                  <c:v>261.09300000000002</c:v>
                </c:pt>
                <c:pt idx="11">
                  <c:v>301.33999999999997</c:v>
                </c:pt>
              </c:numCache>
            </c:numRef>
          </c:val>
        </c:ser>
        <c:ser>
          <c:idx val="4"/>
          <c:order val="4"/>
          <c:tx>
            <c:strRef>
              <c:f>GRAWDLTG!$G$4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GRAWDLTG!$G$5:$G$16</c:f>
              <c:numCache>
                <c:formatCode>_(* #,##0.000_);_(* \(#,##0.000\);_(* "-"??_);_(@_)</c:formatCode>
                <c:ptCount val="12"/>
                <c:pt idx="0">
                  <c:v>322.226</c:v>
                </c:pt>
                <c:pt idx="1">
                  <c:v>317</c:v>
                </c:pt>
                <c:pt idx="2">
                  <c:v>379.85899999999998</c:v>
                </c:pt>
                <c:pt idx="3">
                  <c:v>408.75</c:v>
                </c:pt>
                <c:pt idx="4">
                  <c:v>361.923</c:v>
                </c:pt>
                <c:pt idx="5">
                  <c:v>299.84800000000001</c:v>
                </c:pt>
                <c:pt idx="6">
                  <c:v>237.15</c:v>
                </c:pt>
                <c:pt idx="7">
                  <c:v>223.47399999999999</c:v>
                </c:pt>
                <c:pt idx="8">
                  <c:v>222.864</c:v>
                </c:pt>
                <c:pt idx="9">
                  <c:v>214.154</c:v>
                </c:pt>
                <c:pt idx="10">
                  <c:v>175.608</c:v>
                </c:pt>
              </c:numCache>
            </c:numRef>
          </c:val>
        </c:ser>
        <c:marker val="1"/>
        <c:axId val="59801600"/>
        <c:axId val="59803136"/>
      </c:lineChart>
      <c:catAx>
        <c:axId val="5980160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9803136"/>
        <c:crossesAt val="0"/>
        <c:lblAlgn val="ctr"/>
        <c:lblOffset val="100"/>
        <c:tickMarkSkip val="1"/>
      </c:catAx>
      <c:valAx>
        <c:axId val="59803136"/>
        <c:scaling>
          <c:orientation val="minMax"/>
          <c:min val="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98016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/>
            </a:pPr>
            <a:endParaRPr lang="en-US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Grafik Volume Waduk Sempor 5 Tahun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GRASPOR!$C$4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GRASPOR!$C$5:$C$16</c:f>
              <c:numCache>
                <c:formatCode>_(* #,##0.000_);_(* \(#,##0.000\);_(* "-"??_);_(@_)</c:formatCode>
                <c:ptCount val="12"/>
                <c:pt idx="0">
                  <c:v>36.784999999999997</c:v>
                </c:pt>
                <c:pt idx="1">
                  <c:v>38.082000000000001</c:v>
                </c:pt>
                <c:pt idx="2">
                  <c:v>38.478999999999999</c:v>
                </c:pt>
                <c:pt idx="3">
                  <c:v>31.873999999999999</c:v>
                </c:pt>
                <c:pt idx="4">
                  <c:v>31.373999999999999</c:v>
                </c:pt>
                <c:pt idx="5">
                  <c:v>22.757999999999999</c:v>
                </c:pt>
                <c:pt idx="6">
                  <c:v>21.92</c:v>
                </c:pt>
                <c:pt idx="7">
                  <c:v>21</c:v>
                </c:pt>
                <c:pt idx="8">
                  <c:v>20.684000000000001</c:v>
                </c:pt>
                <c:pt idx="9">
                  <c:v>14.063000000000001</c:v>
                </c:pt>
                <c:pt idx="10">
                  <c:v>24.367999999999999</c:v>
                </c:pt>
                <c:pt idx="11">
                  <c:v>31.873999999999999</c:v>
                </c:pt>
              </c:numCache>
            </c:numRef>
          </c:val>
        </c:ser>
        <c:ser>
          <c:idx val="1"/>
          <c:order val="1"/>
          <c:tx>
            <c:strRef>
              <c:f>GRASPOR!$D$4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GRASPOR!$D$5:$D$16</c:f>
              <c:numCache>
                <c:formatCode>_(* #,##0.000_);_(* \(#,##0.000\);_(* "-"??_);_(@_)</c:formatCode>
                <c:ptCount val="12"/>
                <c:pt idx="0">
                  <c:v>36.750999999999998</c:v>
                </c:pt>
                <c:pt idx="1">
                  <c:v>37.896999999999998</c:v>
                </c:pt>
                <c:pt idx="2">
                  <c:v>35.927999999999997</c:v>
                </c:pt>
                <c:pt idx="3">
                  <c:v>27.501000000000001</c:v>
                </c:pt>
                <c:pt idx="4">
                  <c:v>28.02</c:v>
                </c:pt>
                <c:pt idx="5">
                  <c:v>18.68</c:v>
                </c:pt>
                <c:pt idx="6">
                  <c:v>12.173999999999999</c:v>
                </c:pt>
                <c:pt idx="7">
                  <c:v>11.875999999999999</c:v>
                </c:pt>
                <c:pt idx="8">
                  <c:v>11.587999999999999</c:v>
                </c:pt>
                <c:pt idx="9">
                  <c:v>14.84</c:v>
                </c:pt>
                <c:pt idx="10">
                  <c:v>18.68</c:v>
                </c:pt>
                <c:pt idx="11">
                  <c:v>38.036000000000001</c:v>
                </c:pt>
              </c:numCache>
            </c:numRef>
          </c:val>
        </c:ser>
        <c:ser>
          <c:idx val="2"/>
          <c:order val="2"/>
          <c:tx>
            <c:strRef>
              <c:f>GRASPOR!$E$4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GRASPOR!$E$5:$E$16</c:f>
              <c:numCache>
                <c:formatCode>_(* #,##0.000_);_(* \(#,##0.000\);_(* "-"??_);_(@_)</c:formatCode>
                <c:ptCount val="12"/>
                <c:pt idx="0">
                  <c:v>38.158999999999999</c:v>
                </c:pt>
                <c:pt idx="1">
                  <c:v>34.423999999999999</c:v>
                </c:pt>
                <c:pt idx="2">
                  <c:v>33.235999999999997</c:v>
                </c:pt>
                <c:pt idx="3">
                  <c:v>32.987000000000002</c:v>
                </c:pt>
                <c:pt idx="4">
                  <c:v>27.655000000000001</c:v>
                </c:pt>
                <c:pt idx="5">
                  <c:v>32.578000000000003</c:v>
                </c:pt>
                <c:pt idx="6">
                  <c:v>35.573</c:v>
                </c:pt>
                <c:pt idx="7">
                  <c:v>35.213999999999999</c:v>
                </c:pt>
                <c:pt idx="8">
                  <c:v>33.070999999999998</c:v>
                </c:pt>
                <c:pt idx="9">
                  <c:v>31.713999999999999</c:v>
                </c:pt>
                <c:pt idx="10">
                  <c:v>29.584</c:v>
                </c:pt>
                <c:pt idx="11">
                  <c:v>29.584</c:v>
                </c:pt>
              </c:numCache>
            </c:numRef>
          </c:val>
        </c:ser>
        <c:ser>
          <c:idx val="3"/>
          <c:order val="3"/>
          <c:tx>
            <c:strRef>
              <c:f>GRASPOR!$F$4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GRASPOR!$F$5:$F$16</c:f>
              <c:numCache>
                <c:formatCode>_(* #,##0.000_);_(* \(#,##0.000\);_(* "-"??_);_(@_)</c:formatCode>
                <c:ptCount val="12"/>
                <c:pt idx="0">
                  <c:v>29.73</c:v>
                </c:pt>
                <c:pt idx="1">
                  <c:v>28.811</c:v>
                </c:pt>
                <c:pt idx="2">
                  <c:v>26.253</c:v>
                </c:pt>
                <c:pt idx="3">
                  <c:v>27.809000000000001</c:v>
                </c:pt>
                <c:pt idx="4">
                  <c:v>25.003</c:v>
                </c:pt>
                <c:pt idx="5">
                  <c:v>19.401</c:v>
                </c:pt>
                <c:pt idx="6">
                  <c:v>16.882000000000001</c:v>
                </c:pt>
                <c:pt idx="7">
                  <c:v>17.323</c:v>
                </c:pt>
                <c:pt idx="8">
                  <c:v>16.841000000000001</c:v>
                </c:pt>
                <c:pt idx="9">
                  <c:v>20.619</c:v>
                </c:pt>
                <c:pt idx="10">
                  <c:v>30.210999999999999</c:v>
                </c:pt>
                <c:pt idx="11">
                  <c:v>36.965000000000003</c:v>
                </c:pt>
              </c:numCache>
            </c:numRef>
          </c:val>
        </c:ser>
        <c:ser>
          <c:idx val="4"/>
          <c:order val="4"/>
          <c:tx>
            <c:strRef>
              <c:f>GRASPOR!$G$4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GRASPOR!$G$5:$G$16</c:f>
              <c:numCache>
                <c:formatCode>_(* #,##0.000_);_(* \(#,##0.000\);_(* "-"??_);_(@_)</c:formatCode>
                <c:ptCount val="12"/>
                <c:pt idx="0">
                  <c:v>33.709000000000003</c:v>
                </c:pt>
                <c:pt idx="1">
                  <c:v>31.7</c:v>
                </c:pt>
                <c:pt idx="2">
                  <c:v>38.134999999999998</c:v>
                </c:pt>
                <c:pt idx="3">
                  <c:v>37.720999999999997</c:v>
                </c:pt>
                <c:pt idx="4">
                  <c:v>29.332999999999998</c:v>
                </c:pt>
                <c:pt idx="5">
                  <c:v>18.783999999999999</c:v>
                </c:pt>
                <c:pt idx="6">
                  <c:v>9.6319999999999997</c:v>
                </c:pt>
                <c:pt idx="7">
                  <c:v>7.7830000000000004</c:v>
                </c:pt>
                <c:pt idx="8">
                  <c:v>7.327</c:v>
                </c:pt>
                <c:pt idx="9">
                  <c:v>6.7839999999999998</c:v>
                </c:pt>
                <c:pt idx="10">
                  <c:v>18.027000000000001</c:v>
                </c:pt>
              </c:numCache>
            </c:numRef>
          </c:val>
        </c:ser>
        <c:marker val="1"/>
        <c:axId val="59767040"/>
        <c:axId val="59379712"/>
      </c:lineChart>
      <c:catAx>
        <c:axId val="5976704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59379712"/>
        <c:crosses val="autoZero"/>
        <c:lblAlgn val="ctr"/>
        <c:lblOffset val="100"/>
        <c:tickLblSkip val="1"/>
        <c:tickMarkSkip val="1"/>
      </c:catAx>
      <c:valAx>
        <c:axId val="59379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Juta m3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976704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38100">
          <a:solidFill>
            <a:srgbClr val="CCCC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Grafik Volume Waduk  Sudirman  5 Tahun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GDIRMAN!$C$5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GDIRMAN!$C$6:$C$17</c:f>
              <c:numCache>
                <c:formatCode>_(* #,##0.000_);_(* \(#,##0.000\);_(* "-"??_);_(@_)</c:formatCode>
                <c:ptCount val="12"/>
                <c:pt idx="0">
                  <c:v>20.74</c:v>
                </c:pt>
                <c:pt idx="1">
                  <c:v>13.93</c:v>
                </c:pt>
                <c:pt idx="2">
                  <c:v>19.43</c:v>
                </c:pt>
                <c:pt idx="3">
                  <c:v>28.03</c:v>
                </c:pt>
                <c:pt idx="4">
                  <c:v>23.29</c:v>
                </c:pt>
                <c:pt idx="5">
                  <c:v>13.55</c:v>
                </c:pt>
                <c:pt idx="6">
                  <c:v>30</c:v>
                </c:pt>
                <c:pt idx="7">
                  <c:v>27.95</c:v>
                </c:pt>
                <c:pt idx="8">
                  <c:v>29.45</c:v>
                </c:pt>
                <c:pt idx="9">
                  <c:v>29.05</c:v>
                </c:pt>
                <c:pt idx="10">
                  <c:v>22.65</c:v>
                </c:pt>
                <c:pt idx="11">
                  <c:v>24.5</c:v>
                </c:pt>
              </c:numCache>
            </c:numRef>
          </c:val>
        </c:ser>
        <c:ser>
          <c:idx val="1"/>
          <c:order val="1"/>
          <c:tx>
            <c:strRef>
              <c:f>GDIRMAN!$D$5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GDIRMAN!$D$6:$D$17</c:f>
              <c:numCache>
                <c:formatCode>_(* #,##0.000_);_(* \(#,##0.000\);_(* "-"??_);_(@_)</c:formatCode>
                <c:ptCount val="12"/>
                <c:pt idx="0">
                  <c:v>16.97</c:v>
                </c:pt>
                <c:pt idx="1">
                  <c:v>19.399999999999999</c:v>
                </c:pt>
                <c:pt idx="2">
                  <c:v>13.01</c:v>
                </c:pt>
                <c:pt idx="3">
                  <c:v>17.420000000000002</c:v>
                </c:pt>
                <c:pt idx="4">
                  <c:v>18.600000000000001</c:v>
                </c:pt>
                <c:pt idx="5">
                  <c:v>13.09</c:v>
                </c:pt>
                <c:pt idx="6">
                  <c:v>27.16</c:v>
                </c:pt>
                <c:pt idx="7">
                  <c:v>21.03</c:v>
                </c:pt>
                <c:pt idx="8">
                  <c:v>19.66</c:v>
                </c:pt>
                <c:pt idx="9">
                  <c:v>16.36</c:v>
                </c:pt>
                <c:pt idx="10">
                  <c:v>19.91</c:v>
                </c:pt>
                <c:pt idx="11">
                  <c:v>15.88</c:v>
                </c:pt>
              </c:numCache>
            </c:numRef>
          </c:val>
        </c:ser>
        <c:ser>
          <c:idx val="2"/>
          <c:order val="2"/>
          <c:tx>
            <c:strRef>
              <c:f>GDIRMAN!$E$5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GDIRMAN!$E$6:$E$17</c:f>
              <c:numCache>
                <c:formatCode>_(* #,##0.000_);_(* \(#,##0.000\);_(* "-"??_);_(@_)</c:formatCode>
                <c:ptCount val="12"/>
                <c:pt idx="0">
                  <c:v>19.86</c:v>
                </c:pt>
                <c:pt idx="1">
                  <c:v>13.22</c:v>
                </c:pt>
                <c:pt idx="2">
                  <c:v>12.61</c:v>
                </c:pt>
                <c:pt idx="3">
                  <c:v>11.44</c:v>
                </c:pt>
                <c:pt idx="4">
                  <c:v>22.67</c:v>
                </c:pt>
                <c:pt idx="5">
                  <c:v>15.58</c:v>
                </c:pt>
                <c:pt idx="6">
                  <c:v>23.06</c:v>
                </c:pt>
                <c:pt idx="7">
                  <c:v>21.6</c:v>
                </c:pt>
                <c:pt idx="8">
                  <c:v>16.739999999999998</c:v>
                </c:pt>
                <c:pt idx="9">
                  <c:v>17.63</c:v>
                </c:pt>
                <c:pt idx="10">
                  <c:v>12.47</c:v>
                </c:pt>
                <c:pt idx="11">
                  <c:v>18.350000000000001</c:v>
                </c:pt>
              </c:numCache>
            </c:numRef>
          </c:val>
        </c:ser>
        <c:ser>
          <c:idx val="3"/>
          <c:order val="3"/>
          <c:tx>
            <c:strRef>
              <c:f>GDIRMAN!$F$5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GDIRMAN!$F$6:$F$17</c:f>
              <c:numCache>
                <c:formatCode>_(* #,##0.000_);_(* \(#,##0.000\);_(* "-"??_);_(@_)</c:formatCode>
                <c:ptCount val="12"/>
                <c:pt idx="0">
                  <c:v>11.94</c:v>
                </c:pt>
                <c:pt idx="1">
                  <c:v>13.22</c:v>
                </c:pt>
                <c:pt idx="2">
                  <c:v>19.7</c:v>
                </c:pt>
                <c:pt idx="3">
                  <c:v>23.64</c:v>
                </c:pt>
                <c:pt idx="4">
                  <c:v>27.92</c:v>
                </c:pt>
                <c:pt idx="5">
                  <c:v>20.83</c:v>
                </c:pt>
                <c:pt idx="6">
                  <c:v>21.51</c:v>
                </c:pt>
                <c:pt idx="7">
                  <c:v>13.67</c:v>
                </c:pt>
                <c:pt idx="8">
                  <c:v>9.57</c:v>
                </c:pt>
                <c:pt idx="9">
                  <c:v>13.15</c:v>
                </c:pt>
                <c:pt idx="10">
                  <c:v>22.49</c:v>
                </c:pt>
                <c:pt idx="11">
                  <c:v>20.83</c:v>
                </c:pt>
              </c:numCache>
            </c:numRef>
          </c:val>
        </c:ser>
        <c:ser>
          <c:idx val="4"/>
          <c:order val="4"/>
          <c:tx>
            <c:strRef>
              <c:f>GDIRMAN!$G$5</c:f>
              <c:strCache>
                <c:ptCount val="1"/>
                <c:pt idx="0">
                  <c:v>2015 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GDIRMAN!$G$6:$G$17</c:f>
              <c:numCache>
                <c:formatCode>_(* #,##0.000_);_(* \(#,##0.000\);_(* "-"??_);_(@_)</c:formatCode>
                <c:ptCount val="12"/>
                <c:pt idx="0">
                  <c:v>21.72</c:v>
                </c:pt>
                <c:pt idx="1">
                  <c:v>15.3</c:v>
                </c:pt>
                <c:pt idx="2">
                  <c:v>20.84</c:v>
                </c:pt>
                <c:pt idx="3">
                  <c:v>16.420000000000002</c:v>
                </c:pt>
                <c:pt idx="4">
                  <c:v>20.84</c:v>
                </c:pt>
                <c:pt idx="5">
                  <c:v>27.26</c:v>
                </c:pt>
                <c:pt idx="6">
                  <c:v>24.16</c:v>
                </c:pt>
                <c:pt idx="7">
                  <c:v>24.16</c:v>
                </c:pt>
                <c:pt idx="8">
                  <c:v>12.23</c:v>
                </c:pt>
                <c:pt idx="9">
                  <c:v>14.05</c:v>
                </c:pt>
                <c:pt idx="10">
                  <c:v>16.36</c:v>
                </c:pt>
              </c:numCache>
            </c:numRef>
          </c:val>
        </c:ser>
        <c:marker val="1"/>
        <c:axId val="59429632"/>
        <c:axId val="59431168"/>
      </c:lineChart>
      <c:catAx>
        <c:axId val="59429632"/>
        <c:scaling>
          <c:orientation val="minMax"/>
        </c:scaling>
        <c:axPos val="b"/>
        <c:numFmt formatCode="00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59431168"/>
        <c:crosses val="autoZero"/>
        <c:lblAlgn val="ctr"/>
        <c:lblOffset val="100"/>
        <c:tickLblSkip val="1"/>
        <c:tickMarkSkip val="1"/>
      </c:catAx>
      <c:valAx>
        <c:axId val="59431168"/>
        <c:scaling>
          <c:orientation val="minMax"/>
          <c:max val="35"/>
        </c:scaling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Juta m3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942963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GRAFIK VOLUME HARIAN WADUK SE JAWA TENGAH TAHUN 2015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 baseline="0"/>
              <a:t>(JUTA m</a:t>
            </a:r>
            <a:r>
              <a:rPr lang="en-US" baseline="0">
                <a:latin typeface="Calibri"/>
              </a:rPr>
              <a:t>³)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UTAMA!$M$39</c:f>
              <c:strCache>
                <c:ptCount val="1"/>
                <c:pt idx="0">
                  <c:v>Maximum</c:v>
                </c:pt>
              </c:strCache>
            </c:strRef>
          </c:tx>
          <c:spPr>
            <a:ln w="22225"/>
          </c:spPr>
          <c:cat>
            <c:strRef>
              <c:f>UTAMA!$N$5:$Y$6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UTAMA!$N$39:$Y$39</c:f>
              <c:numCache>
                <c:formatCode>_(* #,##0.00_);_(* \(#,##0.00\);_(* "-"??_);_(@_)</c:formatCode>
                <c:ptCount val="12"/>
                <c:pt idx="0">
                  <c:v>1287.5</c:v>
                </c:pt>
                <c:pt idx="1">
                  <c:v>1486.52</c:v>
                </c:pt>
                <c:pt idx="2">
                  <c:v>1612.5889999999999</c:v>
                </c:pt>
                <c:pt idx="3">
                  <c:v>1747</c:v>
                </c:pt>
                <c:pt idx="4">
                  <c:v>1741.6</c:v>
                </c:pt>
                <c:pt idx="5">
                  <c:v>1529</c:v>
                </c:pt>
                <c:pt idx="6">
                  <c:v>1337.96</c:v>
                </c:pt>
                <c:pt idx="7">
                  <c:v>1146</c:v>
                </c:pt>
                <c:pt idx="8">
                  <c:v>1037.1899999999998</c:v>
                </c:pt>
                <c:pt idx="9">
                  <c:v>732.24092199999996</c:v>
                </c:pt>
                <c:pt idx="10">
                  <c:v>509.38061900000008</c:v>
                </c:pt>
              </c:numCache>
            </c:numRef>
          </c:val>
        </c:ser>
        <c:ser>
          <c:idx val="1"/>
          <c:order val="1"/>
          <c:tx>
            <c:strRef>
              <c:f>UTAMA!$M$40</c:f>
              <c:strCache>
                <c:ptCount val="1"/>
                <c:pt idx="0">
                  <c:v>Rerata bulanan</c:v>
                </c:pt>
              </c:strCache>
            </c:strRef>
          </c:tx>
          <c:spPr>
            <a:ln w="22225"/>
          </c:spPr>
          <c:val>
            <c:numRef>
              <c:f>UTAMA!$N$40:$Y$40</c:f>
              <c:numCache>
                <c:formatCode>_(* #,##0.00_);_(* \(#,##0.00\);_(* "-"??_);_(@_)</c:formatCode>
                <c:ptCount val="12"/>
                <c:pt idx="0">
                  <c:v>1131.9385806451614</c:v>
                </c:pt>
                <c:pt idx="1">
                  <c:v>1427.7358928571432</c:v>
                </c:pt>
                <c:pt idx="2">
                  <c:v>1539.6858387096775</c:v>
                </c:pt>
                <c:pt idx="3">
                  <c:v>1674.2511000000002</c:v>
                </c:pt>
                <c:pt idx="4">
                  <c:v>1648.2596774193548</c:v>
                </c:pt>
                <c:pt idx="5">
                  <c:v>1438.1103333333335</c:v>
                </c:pt>
                <c:pt idx="6">
                  <c:v>1240.9435483870968</c:v>
                </c:pt>
                <c:pt idx="7">
                  <c:v>1077.8064516129032</c:v>
                </c:pt>
                <c:pt idx="8">
                  <c:v>884.4764414</c:v>
                </c:pt>
                <c:pt idx="9">
                  <c:v>632.84777740000004</c:v>
                </c:pt>
                <c:pt idx="10">
                  <c:v>440.77253063333336</c:v>
                </c:pt>
              </c:numCache>
            </c:numRef>
          </c:val>
        </c:ser>
        <c:ser>
          <c:idx val="2"/>
          <c:order val="2"/>
          <c:tx>
            <c:strRef>
              <c:f>UTAMA!$M$41</c:f>
              <c:strCache>
                <c:ptCount val="1"/>
                <c:pt idx="0">
                  <c:v>Minimum</c:v>
                </c:pt>
              </c:strCache>
            </c:strRef>
          </c:tx>
          <c:spPr>
            <a:ln w="22225"/>
          </c:spPr>
          <c:val>
            <c:numRef>
              <c:f>UTAMA!$N$41:$Y$41</c:f>
              <c:numCache>
                <c:formatCode>_(* #,##0.00_);_(* \(#,##0.00\);_(* "-"??_);_(@_)</c:formatCode>
                <c:ptCount val="12"/>
                <c:pt idx="0">
                  <c:v>1029</c:v>
                </c:pt>
                <c:pt idx="1">
                  <c:v>1334.35</c:v>
                </c:pt>
                <c:pt idx="2">
                  <c:v>1445.79</c:v>
                </c:pt>
                <c:pt idx="3">
                  <c:v>1616</c:v>
                </c:pt>
                <c:pt idx="4">
                  <c:v>1534</c:v>
                </c:pt>
                <c:pt idx="5">
                  <c:v>1343.9</c:v>
                </c:pt>
                <c:pt idx="6">
                  <c:v>1150</c:v>
                </c:pt>
                <c:pt idx="7">
                  <c:v>1014</c:v>
                </c:pt>
                <c:pt idx="8">
                  <c:v>741.66972699999997</c:v>
                </c:pt>
                <c:pt idx="9">
                  <c:v>493.49657300000018</c:v>
                </c:pt>
                <c:pt idx="10">
                  <c:v>409.36</c:v>
                </c:pt>
              </c:numCache>
            </c:numRef>
          </c:val>
        </c:ser>
        <c:marker val="1"/>
        <c:axId val="58483072"/>
        <c:axId val="58484608"/>
      </c:lineChart>
      <c:catAx>
        <c:axId val="58483072"/>
        <c:scaling>
          <c:orientation val="minMax"/>
        </c:scaling>
        <c:axPos val="b"/>
        <c:majorTickMark val="none"/>
        <c:tickLblPos val="nextTo"/>
        <c:crossAx val="58484608"/>
        <c:crosses val="autoZero"/>
        <c:auto val="1"/>
        <c:lblAlgn val="ctr"/>
        <c:lblOffset val="100"/>
      </c:catAx>
      <c:valAx>
        <c:axId val="58484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DEBIT (m</a:t>
                </a:r>
                <a:r>
                  <a:rPr lang="en-US">
                    <a:latin typeface="Calibri"/>
                  </a:rPr>
                  <a:t>³/dt)</a:t>
                </a:r>
                <a:endParaRPr lang="en-US"/>
              </a:p>
            </c:rich>
          </c:tx>
          <c:layout/>
        </c:title>
        <c:numFmt formatCode="_(* #,##0.00_);_(* \(#,##0.00\);_(* &quot;-&quot;??_);_(@_)" sourceLinked="1"/>
        <c:majorTickMark val="none"/>
        <c:tickLblPos val="nextTo"/>
        <c:crossAx val="58483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 w="25400">
      <a:solidFill>
        <a:schemeClr val="tx1"/>
      </a:solidFill>
    </a:ln>
  </c:spPr>
  <c:printSettings>
    <c:headerFooter/>
    <c:pageMargins b="0.74803149606299524" l="0.70866141732283816" r="0.70866141732283816" t="0.74803149606299524" header="0.31496062992126284" footer="0.31496062992126284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497331632798494"/>
          <c:y val="8.9843750000000014E-2"/>
          <c:w val="0.78408247440566958"/>
          <c:h val="0.87890625000001465"/>
        </c:manualLayout>
      </c:layout>
      <c:barChart>
        <c:barDir val="col"/>
        <c:grouping val="clustered"/>
        <c:ser>
          <c:idx val="0"/>
          <c:order val="0"/>
          <c:tx>
            <c:v>RENCANA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[2]UTAMA!$R$59:$R$62</c:f>
              <c:numCache>
                <c:formatCode>General</c:formatCode>
                <c:ptCount val="4"/>
              </c:numCache>
            </c:numRef>
          </c:cat>
          <c:val>
            <c:numRef>
              <c:f>[2]UTAMA!$S$59:$S$62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v>REALISASI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[2]UTAMA!$R$59:$R$62</c:f>
              <c:numCache>
                <c:formatCode>General</c:formatCode>
                <c:ptCount val="4"/>
              </c:numCache>
            </c:numRef>
          </c:cat>
          <c:val>
            <c:numRef>
              <c:f>[2]UTAMA!$T$59:$T$62</c:f>
              <c:numCache>
                <c:formatCode>General</c:formatCode>
                <c:ptCount val="4"/>
              </c:numCache>
            </c:numRef>
          </c:val>
        </c:ser>
        <c:axId val="60253312"/>
        <c:axId val="60255232"/>
      </c:barChart>
      <c:catAx>
        <c:axId val="602533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
</a:t>
                </a:r>
              </a:p>
            </c:rich>
          </c:tx>
          <c:layout>
            <c:manualLayout>
              <c:xMode val="edge"/>
              <c:yMode val="edge"/>
              <c:x val="0.51368237167075426"/>
              <c:y val="0.76171863517062965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55232"/>
        <c:crossesAt val="0"/>
        <c:lblAlgn val="ctr"/>
        <c:lblOffset val="100"/>
        <c:tickLblSkip val="1"/>
        <c:tickMarkSkip val="1"/>
      </c:catAx>
      <c:valAx>
        <c:axId val="60255232"/>
        <c:scaling>
          <c:orientation val="minMax"/>
          <c:max val="5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Volume (Juta m</a:t>
                </a:r>
                <a:r>
                  <a:rPr lang="en-US" sz="11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2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 sz="1250" b="1" i="0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6.2190095090572904E-3"/>
              <c:y val="0.38281233595806097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53312"/>
        <c:crosses val="autoZero"/>
        <c:crossBetween val="between"/>
        <c:majorUnit val="15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654429671700851"/>
          <c:y val="1.5624934383202223E-2"/>
          <c:w val="0.19240876038036644"/>
          <c:h val="4.6874803149606334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8" l="0.75000000000001465" r="0.75000000000001465" t="0.82000000000000062" header="0.5" footer="0.5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691854110029782"/>
          <c:y val="0.1771456772563412"/>
          <c:w val="0.82833549865315204"/>
          <c:h val="0.76971608832813065"/>
        </c:manualLayout>
      </c:layout>
      <c:lineChart>
        <c:grouping val="standard"/>
        <c:ser>
          <c:idx val="0"/>
          <c:order val="0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UTAMA!$AP$65:$AP$428</c:f>
              <c:numCache>
                <c:formatCode>dd\-mm</c:formatCode>
                <c:ptCount val="36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  <c:pt idx="273">
                  <c:v>275</c:v>
                </c:pt>
                <c:pt idx="274">
                  <c:v>276</c:v>
                </c:pt>
                <c:pt idx="275">
                  <c:v>277</c:v>
                </c:pt>
                <c:pt idx="276">
                  <c:v>278</c:v>
                </c:pt>
                <c:pt idx="277">
                  <c:v>279</c:v>
                </c:pt>
                <c:pt idx="278">
                  <c:v>280</c:v>
                </c:pt>
                <c:pt idx="279">
                  <c:v>281</c:v>
                </c:pt>
                <c:pt idx="280">
                  <c:v>282</c:v>
                </c:pt>
                <c:pt idx="281">
                  <c:v>283</c:v>
                </c:pt>
                <c:pt idx="282">
                  <c:v>284</c:v>
                </c:pt>
                <c:pt idx="283">
                  <c:v>285</c:v>
                </c:pt>
                <c:pt idx="284">
                  <c:v>286</c:v>
                </c:pt>
                <c:pt idx="285">
                  <c:v>287</c:v>
                </c:pt>
                <c:pt idx="286">
                  <c:v>288</c:v>
                </c:pt>
                <c:pt idx="287">
                  <c:v>289</c:v>
                </c:pt>
                <c:pt idx="288">
                  <c:v>290</c:v>
                </c:pt>
                <c:pt idx="289">
                  <c:v>291</c:v>
                </c:pt>
                <c:pt idx="290">
                  <c:v>292</c:v>
                </c:pt>
                <c:pt idx="291">
                  <c:v>293</c:v>
                </c:pt>
                <c:pt idx="292">
                  <c:v>294</c:v>
                </c:pt>
                <c:pt idx="293">
                  <c:v>295</c:v>
                </c:pt>
                <c:pt idx="294">
                  <c:v>296</c:v>
                </c:pt>
                <c:pt idx="295">
                  <c:v>297</c:v>
                </c:pt>
                <c:pt idx="296">
                  <c:v>298</c:v>
                </c:pt>
                <c:pt idx="297">
                  <c:v>299</c:v>
                </c:pt>
                <c:pt idx="298">
                  <c:v>300</c:v>
                </c:pt>
                <c:pt idx="299">
                  <c:v>301</c:v>
                </c:pt>
                <c:pt idx="300">
                  <c:v>302</c:v>
                </c:pt>
                <c:pt idx="301">
                  <c:v>303</c:v>
                </c:pt>
                <c:pt idx="302">
                  <c:v>304</c:v>
                </c:pt>
                <c:pt idx="303">
                  <c:v>305</c:v>
                </c:pt>
                <c:pt idx="304">
                  <c:v>306</c:v>
                </c:pt>
                <c:pt idx="305">
                  <c:v>307</c:v>
                </c:pt>
                <c:pt idx="306">
                  <c:v>308</c:v>
                </c:pt>
                <c:pt idx="307">
                  <c:v>309</c:v>
                </c:pt>
                <c:pt idx="308">
                  <c:v>310</c:v>
                </c:pt>
                <c:pt idx="309">
                  <c:v>311</c:v>
                </c:pt>
                <c:pt idx="310">
                  <c:v>312</c:v>
                </c:pt>
                <c:pt idx="311">
                  <c:v>313</c:v>
                </c:pt>
                <c:pt idx="312">
                  <c:v>314</c:v>
                </c:pt>
                <c:pt idx="313">
                  <c:v>315</c:v>
                </c:pt>
                <c:pt idx="314">
                  <c:v>316</c:v>
                </c:pt>
                <c:pt idx="315">
                  <c:v>317</c:v>
                </c:pt>
                <c:pt idx="316">
                  <c:v>318</c:v>
                </c:pt>
                <c:pt idx="317">
                  <c:v>319</c:v>
                </c:pt>
                <c:pt idx="318">
                  <c:v>320</c:v>
                </c:pt>
                <c:pt idx="319">
                  <c:v>321</c:v>
                </c:pt>
                <c:pt idx="320">
                  <c:v>322</c:v>
                </c:pt>
                <c:pt idx="321">
                  <c:v>323</c:v>
                </c:pt>
                <c:pt idx="322">
                  <c:v>324</c:v>
                </c:pt>
                <c:pt idx="323">
                  <c:v>325</c:v>
                </c:pt>
                <c:pt idx="324">
                  <c:v>326</c:v>
                </c:pt>
                <c:pt idx="325">
                  <c:v>327</c:v>
                </c:pt>
                <c:pt idx="326">
                  <c:v>328</c:v>
                </c:pt>
                <c:pt idx="327">
                  <c:v>329</c:v>
                </c:pt>
                <c:pt idx="328">
                  <c:v>330</c:v>
                </c:pt>
                <c:pt idx="329">
                  <c:v>331</c:v>
                </c:pt>
                <c:pt idx="330">
                  <c:v>332</c:v>
                </c:pt>
                <c:pt idx="331">
                  <c:v>333</c:v>
                </c:pt>
                <c:pt idx="332">
                  <c:v>334</c:v>
                </c:pt>
                <c:pt idx="333">
                  <c:v>335</c:v>
                </c:pt>
                <c:pt idx="334">
                  <c:v>336</c:v>
                </c:pt>
                <c:pt idx="335">
                  <c:v>337</c:v>
                </c:pt>
                <c:pt idx="336">
                  <c:v>338</c:v>
                </c:pt>
                <c:pt idx="337">
                  <c:v>339</c:v>
                </c:pt>
                <c:pt idx="338">
                  <c:v>340</c:v>
                </c:pt>
                <c:pt idx="339">
                  <c:v>341</c:v>
                </c:pt>
                <c:pt idx="340">
                  <c:v>342</c:v>
                </c:pt>
                <c:pt idx="341">
                  <c:v>343</c:v>
                </c:pt>
                <c:pt idx="342">
                  <c:v>344</c:v>
                </c:pt>
                <c:pt idx="343">
                  <c:v>345</c:v>
                </c:pt>
                <c:pt idx="344">
                  <c:v>346</c:v>
                </c:pt>
                <c:pt idx="345">
                  <c:v>347</c:v>
                </c:pt>
                <c:pt idx="346">
                  <c:v>348</c:v>
                </c:pt>
                <c:pt idx="347">
                  <c:v>349</c:v>
                </c:pt>
                <c:pt idx="348">
                  <c:v>350</c:v>
                </c:pt>
                <c:pt idx="349">
                  <c:v>351</c:v>
                </c:pt>
                <c:pt idx="350">
                  <c:v>352</c:v>
                </c:pt>
                <c:pt idx="351">
                  <c:v>353</c:v>
                </c:pt>
                <c:pt idx="352">
                  <c:v>354</c:v>
                </c:pt>
                <c:pt idx="353">
                  <c:v>355</c:v>
                </c:pt>
                <c:pt idx="354">
                  <c:v>356</c:v>
                </c:pt>
                <c:pt idx="355">
                  <c:v>357</c:v>
                </c:pt>
                <c:pt idx="356">
                  <c:v>358</c:v>
                </c:pt>
                <c:pt idx="357">
                  <c:v>359</c:v>
                </c:pt>
                <c:pt idx="358">
                  <c:v>360</c:v>
                </c:pt>
                <c:pt idx="359">
                  <c:v>361</c:v>
                </c:pt>
                <c:pt idx="360">
                  <c:v>362</c:v>
                </c:pt>
                <c:pt idx="361">
                  <c:v>363</c:v>
                </c:pt>
                <c:pt idx="362">
                  <c:v>364</c:v>
                </c:pt>
                <c:pt idx="363">
                  <c:v>365</c:v>
                </c:pt>
              </c:numCache>
            </c:numRef>
          </c:cat>
          <c:val>
            <c:numRef>
              <c:f>UTAMA!$AQ$65:$AQ$428</c:f>
              <c:numCache>
                <c:formatCode>General</c:formatCode>
                <c:ptCount val="364"/>
                <c:pt idx="0">
                  <c:v>1029</c:v>
                </c:pt>
                <c:pt idx="1">
                  <c:v>1041</c:v>
                </c:pt>
                <c:pt idx="2">
                  <c:v>1051.77</c:v>
                </c:pt>
                <c:pt idx="3">
                  <c:v>1060</c:v>
                </c:pt>
                <c:pt idx="4">
                  <c:v>1076</c:v>
                </c:pt>
                <c:pt idx="5">
                  <c:v>1078.126</c:v>
                </c:pt>
                <c:pt idx="6">
                  <c:v>1079.1300000000001</c:v>
                </c:pt>
                <c:pt idx="7">
                  <c:v>1077</c:v>
                </c:pt>
                <c:pt idx="8">
                  <c:v>1079.671</c:v>
                </c:pt>
                <c:pt idx="9">
                  <c:v>1076.8</c:v>
                </c:pt>
                <c:pt idx="10">
                  <c:v>1071.664</c:v>
                </c:pt>
                <c:pt idx="11">
                  <c:v>1073</c:v>
                </c:pt>
                <c:pt idx="12">
                  <c:v>1080.2</c:v>
                </c:pt>
                <c:pt idx="13">
                  <c:v>1088.3699999999999</c:v>
                </c:pt>
                <c:pt idx="14">
                  <c:v>1093.7</c:v>
                </c:pt>
                <c:pt idx="15">
                  <c:v>1097.3800000000001</c:v>
                </c:pt>
                <c:pt idx="16">
                  <c:v>1100.047</c:v>
                </c:pt>
                <c:pt idx="17">
                  <c:v>1103.213</c:v>
                </c:pt>
                <c:pt idx="18">
                  <c:v>1113.79</c:v>
                </c:pt>
                <c:pt idx="19">
                  <c:v>1169</c:v>
                </c:pt>
                <c:pt idx="20">
                  <c:v>1172</c:v>
                </c:pt>
                <c:pt idx="21">
                  <c:v>1178</c:v>
                </c:pt>
                <c:pt idx="22">
                  <c:v>1190</c:v>
                </c:pt>
                <c:pt idx="23">
                  <c:v>1196</c:v>
                </c:pt>
                <c:pt idx="24">
                  <c:v>1210</c:v>
                </c:pt>
                <c:pt idx="25">
                  <c:v>1221</c:v>
                </c:pt>
                <c:pt idx="26">
                  <c:v>1241.48</c:v>
                </c:pt>
                <c:pt idx="27">
                  <c:v>1241.0250000000001</c:v>
                </c:pt>
                <c:pt idx="28">
                  <c:v>1252.08</c:v>
                </c:pt>
                <c:pt idx="29">
                  <c:v>1262.1500000000001</c:v>
                </c:pt>
                <c:pt idx="30">
                  <c:v>1287.5</c:v>
                </c:pt>
                <c:pt idx="31">
                  <c:v>1334.35</c:v>
                </c:pt>
                <c:pt idx="32">
                  <c:v>1347</c:v>
                </c:pt>
                <c:pt idx="33">
                  <c:v>1345.13</c:v>
                </c:pt>
                <c:pt idx="34">
                  <c:v>1365.547</c:v>
                </c:pt>
                <c:pt idx="35">
                  <c:v>1354.9860000000001</c:v>
                </c:pt>
                <c:pt idx="36">
                  <c:v>1362.816</c:v>
                </c:pt>
                <c:pt idx="37">
                  <c:v>1384.1179999999999</c:v>
                </c:pt>
                <c:pt idx="38">
                  <c:v>1387.24</c:v>
                </c:pt>
                <c:pt idx="39">
                  <c:v>1401.2249999999999</c:v>
                </c:pt>
                <c:pt idx="40">
                  <c:v>1424.75</c:v>
                </c:pt>
                <c:pt idx="41">
                  <c:v>1430</c:v>
                </c:pt>
                <c:pt idx="42">
                  <c:v>1438</c:v>
                </c:pt>
                <c:pt idx="43">
                  <c:v>1447</c:v>
                </c:pt>
                <c:pt idx="44">
                  <c:v>1462</c:v>
                </c:pt>
                <c:pt idx="45">
                  <c:v>1460.48</c:v>
                </c:pt>
                <c:pt idx="46">
                  <c:v>1458.32</c:v>
                </c:pt>
                <c:pt idx="47">
                  <c:v>1459</c:v>
                </c:pt>
                <c:pt idx="48">
                  <c:v>1463.24</c:v>
                </c:pt>
                <c:pt idx="49">
                  <c:v>1463</c:v>
                </c:pt>
                <c:pt idx="50">
                  <c:v>1485</c:v>
                </c:pt>
                <c:pt idx="51">
                  <c:v>1486.52</c:v>
                </c:pt>
                <c:pt idx="52">
                  <c:v>1483.77</c:v>
                </c:pt>
                <c:pt idx="53">
                  <c:v>1468.3579999999999</c:v>
                </c:pt>
                <c:pt idx="54">
                  <c:v>1463</c:v>
                </c:pt>
                <c:pt idx="55">
                  <c:v>1456.37</c:v>
                </c:pt>
                <c:pt idx="56">
                  <c:v>1452.1669999999999</c:v>
                </c:pt>
                <c:pt idx="57">
                  <c:v>1447.6679999999999</c:v>
                </c:pt>
                <c:pt idx="58">
                  <c:v>1445.55</c:v>
                </c:pt>
                <c:pt idx="59">
                  <c:v>1448.136</c:v>
                </c:pt>
                <c:pt idx="60">
                  <c:v>1456.89</c:v>
                </c:pt>
                <c:pt idx="61">
                  <c:v>1445.79</c:v>
                </c:pt>
                <c:pt idx="62">
                  <c:v>1460.356</c:v>
                </c:pt>
                <c:pt idx="63">
                  <c:v>1475.3</c:v>
                </c:pt>
                <c:pt idx="64">
                  <c:v>1489.981</c:v>
                </c:pt>
                <c:pt idx="65">
                  <c:v>1521.962</c:v>
                </c:pt>
                <c:pt idx="66">
                  <c:v>1543.9960000000001</c:v>
                </c:pt>
                <c:pt idx="67">
                  <c:v>1533.19</c:v>
                </c:pt>
                <c:pt idx="68">
                  <c:v>1517.5170000000001</c:v>
                </c:pt>
                <c:pt idx="69">
                  <c:v>1519.1410000000001</c:v>
                </c:pt>
                <c:pt idx="70">
                  <c:v>1521.8309999999999</c:v>
                </c:pt>
                <c:pt idx="71">
                  <c:v>1543.4390000000001</c:v>
                </c:pt>
                <c:pt idx="72">
                  <c:v>1538.66</c:v>
                </c:pt>
                <c:pt idx="73">
                  <c:v>1537.538</c:v>
                </c:pt>
                <c:pt idx="74">
                  <c:v>1539.557</c:v>
                </c:pt>
                <c:pt idx="75">
                  <c:v>1537.43</c:v>
                </c:pt>
                <c:pt idx="76">
                  <c:v>1537.38</c:v>
                </c:pt>
                <c:pt idx="77">
                  <c:v>1537.671</c:v>
                </c:pt>
                <c:pt idx="78">
                  <c:v>1547</c:v>
                </c:pt>
                <c:pt idx="79">
                  <c:v>1556</c:v>
                </c:pt>
                <c:pt idx="80">
                  <c:v>1561</c:v>
                </c:pt>
                <c:pt idx="81">
                  <c:v>1566.96</c:v>
                </c:pt>
                <c:pt idx="82">
                  <c:v>1585.3</c:v>
                </c:pt>
                <c:pt idx="83">
                  <c:v>1590.71</c:v>
                </c:pt>
                <c:pt idx="84">
                  <c:v>1594.2</c:v>
                </c:pt>
                <c:pt idx="85">
                  <c:v>1594.5</c:v>
                </c:pt>
                <c:pt idx="86">
                  <c:v>1598.92</c:v>
                </c:pt>
                <c:pt idx="87">
                  <c:v>1609.835</c:v>
                </c:pt>
                <c:pt idx="88">
                  <c:v>1612.5889999999999</c:v>
                </c:pt>
                <c:pt idx="89">
                  <c:v>1607.482</c:v>
                </c:pt>
                <c:pt idx="90">
                  <c:v>1616</c:v>
                </c:pt>
                <c:pt idx="91">
                  <c:v>1627.44</c:v>
                </c:pt>
                <c:pt idx="92">
                  <c:v>1643.54</c:v>
                </c:pt>
                <c:pt idx="93">
                  <c:v>1655.1</c:v>
                </c:pt>
                <c:pt idx="94">
                  <c:v>1664</c:v>
                </c:pt>
                <c:pt idx="95">
                  <c:v>1661.77</c:v>
                </c:pt>
                <c:pt idx="96">
                  <c:v>1663.9169999999999</c:v>
                </c:pt>
                <c:pt idx="97">
                  <c:v>1664.895</c:v>
                </c:pt>
                <c:pt idx="98">
                  <c:v>1662.8879999999999</c:v>
                </c:pt>
                <c:pt idx="99">
                  <c:v>1659.992</c:v>
                </c:pt>
                <c:pt idx="100">
                  <c:v>1646.038</c:v>
                </c:pt>
                <c:pt idx="101">
                  <c:v>1649.652</c:v>
                </c:pt>
                <c:pt idx="102">
                  <c:v>1654.883</c:v>
                </c:pt>
                <c:pt idx="103">
                  <c:v>1655.1780000000001</c:v>
                </c:pt>
                <c:pt idx="104">
                  <c:v>1653.616</c:v>
                </c:pt>
                <c:pt idx="105">
                  <c:v>1653.9349999999999</c:v>
                </c:pt>
                <c:pt idx="106">
                  <c:v>1649.404</c:v>
                </c:pt>
                <c:pt idx="107">
                  <c:v>1647.5139999999999</c:v>
                </c:pt>
                <c:pt idx="108">
                  <c:v>1658.9010000000001</c:v>
                </c:pt>
                <c:pt idx="109">
                  <c:v>1656.47</c:v>
                </c:pt>
                <c:pt idx="110">
                  <c:v>1659</c:v>
                </c:pt>
                <c:pt idx="111">
                  <c:v>1659</c:v>
                </c:pt>
                <c:pt idx="112">
                  <c:v>1697</c:v>
                </c:pt>
                <c:pt idx="113">
                  <c:v>1721</c:v>
                </c:pt>
                <c:pt idx="114">
                  <c:v>1743</c:v>
                </c:pt>
                <c:pt idx="115">
                  <c:v>1747</c:v>
                </c:pt>
                <c:pt idx="116">
                  <c:v>1743</c:v>
                </c:pt>
                <c:pt idx="117">
                  <c:v>1738</c:v>
                </c:pt>
                <c:pt idx="118">
                  <c:v>1739.4</c:v>
                </c:pt>
                <c:pt idx="119">
                  <c:v>1736</c:v>
                </c:pt>
                <c:pt idx="120">
                  <c:v>1739.84</c:v>
                </c:pt>
                <c:pt idx="121">
                  <c:v>1741.6</c:v>
                </c:pt>
                <c:pt idx="122">
                  <c:v>1732.42</c:v>
                </c:pt>
                <c:pt idx="123">
                  <c:v>1722.65</c:v>
                </c:pt>
                <c:pt idx="124">
                  <c:v>1722</c:v>
                </c:pt>
                <c:pt idx="125">
                  <c:v>1716</c:v>
                </c:pt>
                <c:pt idx="126">
                  <c:v>1709</c:v>
                </c:pt>
                <c:pt idx="127">
                  <c:v>1695</c:v>
                </c:pt>
                <c:pt idx="128">
                  <c:v>1692</c:v>
                </c:pt>
                <c:pt idx="129">
                  <c:v>1688</c:v>
                </c:pt>
                <c:pt idx="130">
                  <c:v>1681</c:v>
                </c:pt>
                <c:pt idx="131">
                  <c:v>1674</c:v>
                </c:pt>
                <c:pt idx="132">
                  <c:v>1668</c:v>
                </c:pt>
                <c:pt idx="133">
                  <c:v>1669</c:v>
                </c:pt>
                <c:pt idx="134">
                  <c:v>1666</c:v>
                </c:pt>
                <c:pt idx="135">
                  <c:v>1661</c:v>
                </c:pt>
                <c:pt idx="136">
                  <c:v>1654</c:v>
                </c:pt>
                <c:pt idx="137">
                  <c:v>1645</c:v>
                </c:pt>
                <c:pt idx="138">
                  <c:v>1636</c:v>
                </c:pt>
                <c:pt idx="139">
                  <c:v>1623</c:v>
                </c:pt>
                <c:pt idx="140">
                  <c:v>1615.54</c:v>
                </c:pt>
                <c:pt idx="141">
                  <c:v>1606</c:v>
                </c:pt>
                <c:pt idx="142">
                  <c:v>1597</c:v>
                </c:pt>
                <c:pt idx="143">
                  <c:v>1592</c:v>
                </c:pt>
                <c:pt idx="144">
                  <c:v>1584</c:v>
                </c:pt>
                <c:pt idx="145">
                  <c:v>1589</c:v>
                </c:pt>
                <c:pt idx="146">
                  <c:v>1577</c:v>
                </c:pt>
                <c:pt idx="147">
                  <c:v>1566</c:v>
                </c:pt>
                <c:pt idx="148">
                  <c:v>1557</c:v>
                </c:pt>
                <c:pt idx="149">
                  <c:v>1543</c:v>
                </c:pt>
                <c:pt idx="150">
                  <c:v>1534</c:v>
                </c:pt>
                <c:pt idx="151">
                  <c:v>1525</c:v>
                </c:pt>
                <c:pt idx="152">
                  <c:v>1529</c:v>
                </c:pt>
                <c:pt idx="153">
                  <c:v>1529</c:v>
                </c:pt>
                <c:pt idx="154">
                  <c:v>1519</c:v>
                </c:pt>
                <c:pt idx="155">
                  <c:v>1508</c:v>
                </c:pt>
                <c:pt idx="156">
                  <c:v>1503</c:v>
                </c:pt>
                <c:pt idx="157">
                  <c:v>1494</c:v>
                </c:pt>
                <c:pt idx="158">
                  <c:v>1491</c:v>
                </c:pt>
                <c:pt idx="159">
                  <c:v>1483</c:v>
                </c:pt>
                <c:pt idx="160">
                  <c:v>1477</c:v>
                </c:pt>
                <c:pt idx="161">
                  <c:v>1469</c:v>
                </c:pt>
                <c:pt idx="162">
                  <c:v>1463</c:v>
                </c:pt>
                <c:pt idx="163">
                  <c:v>1452</c:v>
                </c:pt>
                <c:pt idx="164">
                  <c:v>1445.75</c:v>
                </c:pt>
                <c:pt idx="165">
                  <c:v>1440</c:v>
                </c:pt>
                <c:pt idx="166">
                  <c:v>1431</c:v>
                </c:pt>
                <c:pt idx="167">
                  <c:v>1430</c:v>
                </c:pt>
                <c:pt idx="168">
                  <c:v>1424</c:v>
                </c:pt>
                <c:pt idx="169">
                  <c:v>1415.7</c:v>
                </c:pt>
                <c:pt idx="170">
                  <c:v>1407.8</c:v>
                </c:pt>
                <c:pt idx="171">
                  <c:v>1400</c:v>
                </c:pt>
                <c:pt idx="172">
                  <c:v>1395</c:v>
                </c:pt>
                <c:pt idx="173">
                  <c:v>1389</c:v>
                </c:pt>
                <c:pt idx="174">
                  <c:v>1380</c:v>
                </c:pt>
                <c:pt idx="175">
                  <c:v>1372.64</c:v>
                </c:pt>
                <c:pt idx="176">
                  <c:v>1367.76</c:v>
                </c:pt>
                <c:pt idx="177">
                  <c:v>1359.76</c:v>
                </c:pt>
                <c:pt idx="178">
                  <c:v>1352</c:v>
                </c:pt>
                <c:pt idx="179">
                  <c:v>1347</c:v>
                </c:pt>
                <c:pt idx="180">
                  <c:v>1343.9</c:v>
                </c:pt>
                <c:pt idx="181">
                  <c:v>1337.96</c:v>
                </c:pt>
                <c:pt idx="182">
                  <c:v>1329.65</c:v>
                </c:pt>
                <c:pt idx="183">
                  <c:v>1323.37</c:v>
                </c:pt>
                <c:pt idx="184">
                  <c:v>1317.85</c:v>
                </c:pt>
                <c:pt idx="185">
                  <c:v>1313.4780000000001</c:v>
                </c:pt>
                <c:pt idx="186">
                  <c:v>1304.8399999999999</c:v>
                </c:pt>
                <c:pt idx="187">
                  <c:v>1298.0139999999999</c:v>
                </c:pt>
                <c:pt idx="188">
                  <c:v>1288.3399999999999</c:v>
                </c:pt>
                <c:pt idx="189">
                  <c:v>1283.74</c:v>
                </c:pt>
                <c:pt idx="190">
                  <c:v>1274.605</c:v>
                </c:pt>
                <c:pt idx="191">
                  <c:v>1273.1300000000001</c:v>
                </c:pt>
                <c:pt idx="192">
                  <c:v>1264.32</c:v>
                </c:pt>
                <c:pt idx="193">
                  <c:v>1258.52</c:v>
                </c:pt>
                <c:pt idx="194">
                  <c:v>1253.6300000000001</c:v>
                </c:pt>
                <c:pt idx="195">
                  <c:v>1249.1500000000001</c:v>
                </c:pt>
                <c:pt idx="196">
                  <c:v>1240.25</c:v>
                </c:pt>
                <c:pt idx="197">
                  <c:v>1233.933</c:v>
                </c:pt>
                <c:pt idx="198">
                  <c:v>1227.92</c:v>
                </c:pt>
                <c:pt idx="199">
                  <c:v>1220.8150000000001</c:v>
                </c:pt>
                <c:pt idx="200">
                  <c:v>1215.44</c:v>
                </c:pt>
                <c:pt idx="201">
                  <c:v>1218.5</c:v>
                </c:pt>
                <c:pt idx="202">
                  <c:v>1203.52</c:v>
                </c:pt>
                <c:pt idx="203">
                  <c:v>1197.72</c:v>
                </c:pt>
                <c:pt idx="204">
                  <c:v>1191.617</c:v>
                </c:pt>
                <c:pt idx="205">
                  <c:v>1185.8900000000001</c:v>
                </c:pt>
                <c:pt idx="206">
                  <c:v>1179.048</c:v>
                </c:pt>
                <c:pt idx="207">
                  <c:v>1171</c:v>
                </c:pt>
                <c:pt idx="208">
                  <c:v>1152.45</c:v>
                </c:pt>
                <c:pt idx="209">
                  <c:v>1159.55</c:v>
                </c:pt>
                <c:pt idx="210">
                  <c:v>1151</c:v>
                </c:pt>
                <c:pt idx="211">
                  <c:v>1150</c:v>
                </c:pt>
                <c:pt idx="212">
                  <c:v>1146</c:v>
                </c:pt>
                <c:pt idx="213">
                  <c:v>1141.78</c:v>
                </c:pt>
                <c:pt idx="214">
                  <c:v>1138</c:v>
                </c:pt>
                <c:pt idx="215">
                  <c:v>1125</c:v>
                </c:pt>
                <c:pt idx="216">
                  <c:v>1122</c:v>
                </c:pt>
                <c:pt idx="217">
                  <c:v>1118</c:v>
                </c:pt>
                <c:pt idx="218">
                  <c:v>1114</c:v>
                </c:pt>
                <c:pt idx="219">
                  <c:v>1111</c:v>
                </c:pt>
                <c:pt idx="220">
                  <c:v>1109</c:v>
                </c:pt>
                <c:pt idx="221">
                  <c:v>1106</c:v>
                </c:pt>
                <c:pt idx="222">
                  <c:v>1103</c:v>
                </c:pt>
                <c:pt idx="223">
                  <c:v>1101</c:v>
                </c:pt>
                <c:pt idx="224">
                  <c:v>1097</c:v>
                </c:pt>
                <c:pt idx="225">
                  <c:v>1094</c:v>
                </c:pt>
                <c:pt idx="226">
                  <c:v>1092</c:v>
                </c:pt>
                <c:pt idx="227">
                  <c:v>1090</c:v>
                </c:pt>
                <c:pt idx="228">
                  <c:v>1091.1300000000001</c:v>
                </c:pt>
                <c:pt idx="229">
                  <c:v>1055</c:v>
                </c:pt>
                <c:pt idx="230">
                  <c:v>1055</c:v>
                </c:pt>
                <c:pt idx="231">
                  <c:v>1053</c:v>
                </c:pt>
                <c:pt idx="232">
                  <c:v>1050</c:v>
                </c:pt>
                <c:pt idx="233">
                  <c:v>1046</c:v>
                </c:pt>
                <c:pt idx="234">
                  <c:v>1043</c:v>
                </c:pt>
                <c:pt idx="235">
                  <c:v>1041</c:v>
                </c:pt>
                <c:pt idx="236">
                  <c:v>1034</c:v>
                </c:pt>
                <c:pt idx="237">
                  <c:v>1029.9570000000001</c:v>
                </c:pt>
                <c:pt idx="238">
                  <c:v>1029</c:v>
                </c:pt>
                <c:pt idx="239">
                  <c:v>1024</c:v>
                </c:pt>
                <c:pt idx="240">
                  <c:v>1022</c:v>
                </c:pt>
                <c:pt idx="241">
                  <c:v>1017</c:v>
                </c:pt>
                <c:pt idx="242">
                  <c:v>1014</c:v>
                </c:pt>
                <c:pt idx="243">
                  <c:v>1003.66</c:v>
                </c:pt>
                <c:pt idx="244">
                  <c:v>1000.1</c:v>
                </c:pt>
                <c:pt idx="245">
                  <c:v>997.85</c:v>
                </c:pt>
                <c:pt idx="246">
                  <c:v>994.66</c:v>
                </c:pt>
                <c:pt idx="247">
                  <c:v>990.69</c:v>
                </c:pt>
                <c:pt idx="248">
                  <c:v>987.22</c:v>
                </c:pt>
                <c:pt idx="249">
                  <c:v>961.78</c:v>
                </c:pt>
                <c:pt idx="250">
                  <c:v>941.21</c:v>
                </c:pt>
                <c:pt idx="251">
                  <c:v>932.28</c:v>
                </c:pt>
                <c:pt idx="252">
                  <c:v>991.98</c:v>
                </c:pt>
                <c:pt idx="253">
                  <c:v>1037.19</c:v>
                </c:pt>
                <c:pt idx="254">
                  <c:v>898.79</c:v>
                </c:pt>
                <c:pt idx="255">
                  <c:v>889.48</c:v>
                </c:pt>
                <c:pt idx="256">
                  <c:v>886.68</c:v>
                </c:pt>
                <c:pt idx="257">
                  <c:v>918.18</c:v>
                </c:pt>
                <c:pt idx="258">
                  <c:v>861.65</c:v>
                </c:pt>
                <c:pt idx="259">
                  <c:v>853.03</c:v>
                </c:pt>
                <c:pt idx="260">
                  <c:v>837.8</c:v>
                </c:pt>
                <c:pt idx="261">
                  <c:v>834.53</c:v>
                </c:pt>
                <c:pt idx="262">
                  <c:v>831.18</c:v>
                </c:pt>
                <c:pt idx="263">
                  <c:v>840.65</c:v>
                </c:pt>
                <c:pt idx="264">
                  <c:v>819.28</c:v>
                </c:pt>
                <c:pt idx="265">
                  <c:v>810.23</c:v>
                </c:pt>
                <c:pt idx="266">
                  <c:v>802.22</c:v>
                </c:pt>
                <c:pt idx="267">
                  <c:v>794.18</c:v>
                </c:pt>
                <c:pt idx="268">
                  <c:v>784.93</c:v>
                </c:pt>
                <c:pt idx="269">
                  <c:v>777.41</c:v>
                </c:pt>
                <c:pt idx="270">
                  <c:v>762.38</c:v>
                </c:pt>
                <c:pt idx="271">
                  <c:v>751.48</c:v>
                </c:pt>
                <c:pt idx="272">
                  <c:v>741.67</c:v>
                </c:pt>
                <c:pt idx="273">
                  <c:v>732.24</c:v>
                </c:pt>
                <c:pt idx="274">
                  <c:v>724.85</c:v>
                </c:pt>
                <c:pt idx="275">
                  <c:v>717.42</c:v>
                </c:pt>
                <c:pt idx="276">
                  <c:v>708.7</c:v>
                </c:pt>
                <c:pt idx="277">
                  <c:v>717.88</c:v>
                </c:pt>
                <c:pt idx="278">
                  <c:v>692.2</c:v>
                </c:pt>
                <c:pt idx="279">
                  <c:v>682.66</c:v>
                </c:pt>
                <c:pt idx="280">
                  <c:v>673.94</c:v>
                </c:pt>
                <c:pt idx="281">
                  <c:v>664.05</c:v>
                </c:pt>
                <c:pt idx="282">
                  <c:v>655.05999999999995</c:v>
                </c:pt>
                <c:pt idx="283">
                  <c:v>647.83000000000004</c:v>
                </c:pt>
                <c:pt idx="284">
                  <c:v>667.63</c:v>
                </c:pt>
                <c:pt idx="285">
                  <c:v>638.23</c:v>
                </c:pt>
                <c:pt idx="286">
                  <c:v>629.75</c:v>
                </c:pt>
                <c:pt idx="287">
                  <c:v>620.63</c:v>
                </c:pt>
                <c:pt idx="288">
                  <c:v>611.33000000000004</c:v>
                </c:pt>
                <c:pt idx="289">
                  <c:v>603.22</c:v>
                </c:pt>
                <c:pt idx="290">
                  <c:v>693.75</c:v>
                </c:pt>
                <c:pt idx="291">
                  <c:v>604.12</c:v>
                </c:pt>
                <c:pt idx="292">
                  <c:v>574.22</c:v>
                </c:pt>
                <c:pt idx="293">
                  <c:v>565.13</c:v>
                </c:pt>
                <c:pt idx="294">
                  <c:v>556.27</c:v>
                </c:pt>
                <c:pt idx="295">
                  <c:v>550.11</c:v>
                </c:pt>
                <c:pt idx="296">
                  <c:v>543.4</c:v>
                </c:pt>
                <c:pt idx="297">
                  <c:v>536.14</c:v>
                </c:pt>
                <c:pt idx="298">
                  <c:v>545.96</c:v>
                </c:pt>
                <c:pt idx="299">
                  <c:v>519.20000000000005</c:v>
                </c:pt>
                <c:pt idx="300">
                  <c:v>512.09</c:v>
                </c:pt>
                <c:pt idx="301">
                  <c:v>505.12</c:v>
                </c:pt>
                <c:pt idx="302">
                  <c:v>498.84</c:v>
                </c:pt>
                <c:pt idx="303">
                  <c:v>493.5</c:v>
                </c:pt>
                <c:pt idx="304">
                  <c:v>486.53</c:v>
                </c:pt>
                <c:pt idx="305">
                  <c:v>509.38</c:v>
                </c:pt>
                <c:pt idx="306">
                  <c:v>471.95</c:v>
                </c:pt>
                <c:pt idx="307">
                  <c:v>463.54</c:v>
                </c:pt>
                <c:pt idx="308">
                  <c:v>458.09</c:v>
                </c:pt>
                <c:pt idx="309">
                  <c:v>453.9</c:v>
                </c:pt>
                <c:pt idx="310">
                  <c:v>447.18</c:v>
                </c:pt>
                <c:pt idx="311">
                  <c:v>442.64</c:v>
                </c:pt>
                <c:pt idx="312">
                  <c:v>444.06</c:v>
                </c:pt>
                <c:pt idx="313">
                  <c:v>450.33</c:v>
                </c:pt>
                <c:pt idx="314">
                  <c:v>448.3</c:v>
                </c:pt>
                <c:pt idx="315">
                  <c:v>443.81</c:v>
                </c:pt>
                <c:pt idx="316">
                  <c:v>444.75</c:v>
                </c:pt>
                <c:pt idx="317">
                  <c:v>443.29</c:v>
                </c:pt>
                <c:pt idx="318">
                  <c:v>444.69</c:v>
                </c:pt>
                <c:pt idx="319">
                  <c:v>441.69</c:v>
                </c:pt>
                <c:pt idx="320">
                  <c:v>436.83</c:v>
                </c:pt>
                <c:pt idx="321">
                  <c:v>427.74</c:v>
                </c:pt>
                <c:pt idx="322">
                  <c:v>423.82</c:v>
                </c:pt>
                <c:pt idx="323">
                  <c:v>427.82</c:v>
                </c:pt>
                <c:pt idx="324">
                  <c:v>431.17</c:v>
                </c:pt>
                <c:pt idx="325">
                  <c:v>432.17</c:v>
                </c:pt>
                <c:pt idx="326">
                  <c:v>429.98</c:v>
                </c:pt>
                <c:pt idx="327">
                  <c:v>424.56</c:v>
                </c:pt>
                <c:pt idx="328">
                  <c:v>416.98</c:v>
                </c:pt>
                <c:pt idx="329">
                  <c:v>418.92</c:v>
                </c:pt>
                <c:pt idx="330">
                  <c:v>420.79</c:v>
                </c:pt>
                <c:pt idx="331">
                  <c:v>417.19</c:v>
                </c:pt>
                <c:pt idx="332">
                  <c:v>409.36</c:v>
                </c:pt>
                <c:pt idx="333">
                  <c:v>411.75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</c:numCache>
            </c:numRef>
          </c:val>
        </c:ser>
        <c:ser>
          <c:idx val="1"/>
          <c:order val="1"/>
          <c:tx>
            <c:strRef>
              <c:f>UTAMA!$AA$2</c:f>
              <c:strCache>
                <c:ptCount val="1"/>
                <c:pt idx="0">
                  <c:v>Volume  Harian  Waduk  se Jawa Tengah  (  Juta  m3)</c:v>
                </c:pt>
              </c:strCache>
            </c:strRef>
          </c:tx>
          <c:marker>
            <c:symbol val="none"/>
          </c:marker>
          <c:cat>
            <c:numRef>
              <c:f>UTAMA!$AP$65:$AP$428</c:f>
              <c:numCache>
                <c:formatCode>dd\-mm</c:formatCode>
                <c:ptCount val="36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  <c:pt idx="273">
                  <c:v>275</c:v>
                </c:pt>
                <c:pt idx="274">
                  <c:v>276</c:v>
                </c:pt>
                <c:pt idx="275">
                  <c:v>277</c:v>
                </c:pt>
                <c:pt idx="276">
                  <c:v>278</c:v>
                </c:pt>
                <c:pt idx="277">
                  <c:v>279</c:v>
                </c:pt>
                <c:pt idx="278">
                  <c:v>280</c:v>
                </c:pt>
                <c:pt idx="279">
                  <c:v>281</c:v>
                </c:pt>
                <c:pt idx="280">
                  <c:v>282</c:v>
                </c:pt>
                <c:pt idx="281">
                  <c:v>283</c:v>
                </c:pt>
                <c:pt idx="282">
                  <c:v>284</c:v>
                </c:pt>
                <c:pt idx="283">
                  <c:v>285</c:v>
                </c:pt>
                <c:pt idx="284">
                  <c:v>286</c:v>
                </c:pt>
                <c:pt idx="285">
                  <c:v>287</c:v>
                </c:pt>
                <c:pt idx="286">
                  <c:v>288</c:v>
                </c:pt>
                <c:pt idx="287">
                  <c:v>289</c:v>
                </c:pt>
                <c:pt idx="288">
                  <c:v>290</c:v>
                </c:pt>
                <c:pt idx="289">
                  <c:v>291</c:v>
                </c:pt>
                <c:pt idx="290">
                  <c:v>292</c:v>
                </c:pt>
                <c:pt idx="291">
                  <c:v>293</c:v>
                </c:pt>
                <c:pt idx="292">
                  <c:v>294</c:v>
                </c:pt>
                <c:pt idx="293">
                  <c:v>295</c:v>
                </c:pt>
                <c:pt idx="294">
                  <c:v>296</c:v>
                </c:pt>
                <c:pt idx="295">
                  <c:v>297</c:v>
                </c:pt>
                <c:pt idx="296">
                  <c:v>298</c:v>
                </c:pt>
                <c:pt idx="297">
                  <c:v>299</c:v>
                </c:pt>
                <c:pt idx="298">
                  <c:v>300</c:v>
                </c:pt>
                <c:pt idx="299">
                  <c:v>301</c:v>
                </c:pt>
                <c:pt idx="300">
                  <c:v>302</c:v>
                </c:pt>
                <c:pt idx="301">
                  <c:v>303</c:v>
                </c:pt>
                <c:pt idx="302">
                  <c:v>304</c:v>
                </c:pt>
                <c:pt idx="303">
                  <c:v>305</c:v>
                </c:pt>
                <c:pt idx="304">
                  <c:v>306</c:v>
                </c:pt>
                <c:pt idx="305">
                  <c:v>307</c:v>
                </c:pt>
                <c:pt idx="306">
                  <c:v>308</c:v>
                </c:pt>
                <c:pt idx="307">
                  <c:v>309</c:v>
                </c:pt>
                <c:pt idx="308">
                  <c:v>310</c:v>
                </c:pt>
                <c:pt idx="309">
                  <c:v>311</c:v>
                </c:pt>
                <c:pt idx="310">
                  <c:v>312</c:v>
                </c:pt>
                <c:pt idx="311">
                  <c:v>313</c:v>
                </c:pt>
                <c:pt idx="312">
                  <c:v>314</c:v>
                </c:pt>
                <c:pt idx="313">
                  <c:v>315</c:v>
                </c:pt>
                <c:pt idx="314">
                  <c:v>316</c:v>
                </c:pt>
                <c:pt idx="315">
                  <c:v>317</c:v>
                </c:pt>
                <c:pt idx="316">
                  <c:v>318</c:v>
                </c:pt>
                <c:pt idx="317">
                  <c:v>319</c:v>
                </c:pt>
                <c:pt idx="318">
                  <c:v>320</c:v>
                </c:pt>
                <c:pt idx="319">
                  <c:v>321</c:v>
                </c:pt>
                <c:pt idx="320">
                  <c:v>322</c:v>
                </c:pt>
                <c:pt idx="321">
                  <c:v>323</c:v>
                </c:pt>
                <c:pt idx="322">
                  <c:v>324</c:v>
                </c:pt>
                <c:pt idx="323">
                  <c:v>325</c:v>
                </c:pt>
                <c:pt idx="324">
                  <c:v>326</c:v>
                </c:pt>
                <c:pt idx="325">
                  <c:v>327</c:v>
                </c:pt>
                <c:pt idx="326">
                  <c:v>328</c:v>
                </c:pt>
                <c:pt idx="327">
                  <c:v>329</c:v>
                </c:pt>
                <c:pt idx="328">
                  <c:v>330</c:v>
                </c:pt>
                <c:pt idx="329">
                  <c:v>331</c:v>
                </c:pt>
                <c:pt idx="330">
                  <c:v>332</c:v>
                </c:pt>
                <c:pt idx="331">
                  <c:v>333</c:v>
                </c:pt>
                <c:pt idx="332">
                  <c:v>334</c:v>
                </c:pt>
                <c:pt idx="333">
                  <c:v>335</c:v>
                </c:pt>
                <c:pt idx="334">
                  <c:v>336</c:v>
                </c:pt>
                <c:pt idx="335">
                  <c:v>337</c:v>
                </c:pt>
                <c:pt idx="336">
                  <c:v>338</c:v>
                </c:pt>
                <c:pt idx="337">
                  <c:v>339</c:v>
                </c:pt>
                <c:pt idx="338">
                  <c:v>340</c:v>
                </c:pt>
                <c:pt idx="339">
                  <c:v>341</c:v>
                </c:pt>
                <c:pt idx="340">
                  <c:v>342</c:v>
                </c:pt>
                <c:pt idx="341">
                  <c:v>343</c:v>
                </c:pt>
                <c:pt idx="342">
                  <c:v>344</c:v>
                </c:pt>
                <c:pt idx="343">
                  <c:v>345</c:v>
                </c:pt>
                <c:pt idx="344">
                  <c:v>346</c:v>
                </c:pt>
                <c:pt idx="345">
                  <c:v>347</c:v>
                </c:pt>
                <c:pt idx="346">
                  <c:v>348</c:v>
                </c:pt>
                <c:pt idx="347">
                  <c:v>349</c:v>
                </c:pt>
                <c:pt idx="348">
                  <c:v>350</c:v>
                </c:pt>
                <c:pt idx="349">
                  <c:v>351</c:v>
                </c:pt>
                <c:pt idx="350">
                  <c:v>352</c:v>
                </c:pt>
                <c:pt idx="351">
                  <c:v>353</c:v>
                </c:pt>
                <c:pt idx="352">
                  <c:v>354</c:v>
                </c:pt>
                <c:pt idx="353">
                  <c:v>355</c:v>
                </c:pt>
                <c:pt idx="354">
                  <c:v>356</c:v>
                </c:pt>
                <c:pt idx="355">
                  <c:v>357</c:v>
                </c:pt>
                <c:pt idx="356">
                  <c:v>358</c:v>
                </c:pt>
                <c:pt idx="357">
                  <c:v>359</c:v>
                </c:pt>
                <c:pt idx="358">
                  <c:v>360</c:v>
                </c:pt>
                <c:pt idx="359">
                  <c:v>361</c:v>
                </c:pt>
                <c:pt idx="360">
                  <c:v>362</c:v>
                </c:pt>
                <c:pt idx="361">
                  <c:v>363</c:v>
                </c:pt>
                <c:pt idx="362">
                  <c:v>364</c:v>
                </c:pt>
                <c:pt idx="363">
                  <c:v>365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60371328"/>
        <c:axId val="60372864"/>
      </c:lineChart>
      <c:dateAx>
        <c:axId val="60371328"/>
        <c:scaling>
          <c:orientation val="minMax"/>
        </c:scaling>
        <c:axPos val="b"/>
        <c:numFmt formatCode="dd\-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72864"/>
        <c:crosses val="autoZero"/>
        <c:lblOffset val="100"/>
        <c:baseTimeUnit val="days"/>
        <c:majorUnit val="1"/>
        <c:majorTimeUnit val="months"/>
        <c:minorUnit val="1"/>
        <c:minorTimeUnit val="months"/>
      </c:dateAx>
      <c:valAx>
        <c:axId val="60372864"/>
        <c:scaling>
          <c:orientation val="minMax"/>
          <c:max val="1850"/>
          <c:min val="300"/>
        </c:scaling>
        <c:axPos val="l"/>
        <c:majorGrid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Debit (m</a:t>
                </a:r>
                <a:r>
                  <a:rPr lang="en-US" sz="8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/det)</a:t>
                </a:r>
              </a:p>
            </c:rich>
          </c:tx>
          <c:layout>
            <c:manualLayout>
              <c:xMode val="edge"/>
              <c:yMode val="edge"/>
              <c:x val="1.9083426379820623E-2"/>
              <c:y val="0.476340802624099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7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5128900949796523E-2"/>
          <c:y val="6.8536034048974834E-2"/>
          <c:w val="0.92130257801899551"/>
          <c:h val="0.75701164881368765"/>
        </c:manualLayout>
      </c:layout>
      <c:barChart>
        <c:barDir val="col"/>
        <c:grouping val="clustered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'[3]2013'!$AZ$15:$BK$15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'[3]2013'!$AZ$50:$BK$50</c:f>
              <c:numCache>
                <c:formatCode>General</c:formatCode>
                <c:ptCount val="12"/>
                <c:pt idx="0">
                  <c:v>1175.662</c:v>
                </c:pt>
                <c:pt idx="1">
                  <c:v>1374.25</c:v>
                </c:pt>
                <c:pt idx="2">
                  <c:v>1546.117741935484</c:v>
                </c:pt>
                <c:pt idx="3">
                  <c:v>1730.5885999999996</c:v>
                </c:pt>
                <c:pt idx="4">
                  <c:v>1686.8815161290322</c:v>
                </c:pt>
                <c:pt idx="5">
                  <c:v>1699.6486666666667</c:v>
                </c:pt>
                <c:pt idx="6">
                  <c:v>1183.6194838709678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60385920"/>
        <c:axId val="60564224"/>
      </c:barChart>
      <c:lineChart>
        <c:grouping val="standard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'[3]2013'!$AZ$15:$BK$15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'[3]2013'!$AZ$49:$BK$49</c:f>
              <c:numCache>
                <c:formatCode>General</c:formatCode>
                <c:ptCount val="12"/>
                <c:pt idx="0">
                  <c:v>1292</c:v>
                </c:pt>
                <c:pt idx="1">
                  <c:v>1458</c:v>
                </c:pt>
                <c:pt idx="2">
                  <c:v>1617</c:v>
                </c:pt>
                <c:pt idx="3">
                  <c:v>1802.03</c:v>
                </c:pt>
                <c:pt idx="4">
                  <c:v>1735</c:v>
                </c:pt>
                <c:pt idx="5">
                  <c:v>1736.6</c:v>
                </c:pt>
                <c:pt idx="6">
                  <c:v>1689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'[3]2013'!$AZ$15:$BK$15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'[3]2013'!$AZ$51:$BK$51</c:f>
              <c:numCache>
                <c:formatCode>General</c:formatCode>
                <c:ptCount val="12"/>
                <c:pt idx="0">
                  <c:v>954.81</c:v>
                </c:pt>
                <c:pt idx="1">
                  <c:v>1300</c:v>
                </c:pt>
                <c:pt idx="2">
                  <c:v>1457</c:v>
                </c:pt>
                <c:pt idx="3">
                  <c:v>1622.7</c:v>
                </c:pt>
                <c:pt idx="4">
                  <c:v>1657</c:v>
                </c:pt>
                <c:pt idx="5">
                  <c:v>1672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60385920"/>
        <c:axId val="60564224"/>
      </c:lineChart>
      <c:catAx>
        <c:axId val="603859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64224"/>
        <c:crosses val="autoZero"/>
        <c:lblAlgn val="ctr"/>
        <c:lblOffset val="100"/>
        <c:tickLblSkip val="1"/>
        <c:tickMarkSkip val="1"/>
      </c:catAx>
      <c:valAx>
        <c:axId val="60564224"/>
        <c:scaling>
          <c:orientation val="minMax"/>
        </c:scaling>
        <c:axPos val="l"/>
        <c:majorGrid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Debit (m</a:t>
                </a:r>
                <a:r>
                  <a:rPr lang="en-US" sz="800" b="0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8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/s)</a:t>
                </a:r>
              </a:p>
            </c:rich>
          </c:tx>
          <c:layout>
            <c:manualLayout>
              <c:xMode val="edge"/>
              <c:yMode val="edge"/>
              <c:x val="1.0854759659896887E-2"/>
              <c:y val="0.367602613503099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678957606027408"/>
          <c:y val="0.90396995588317464"/>
          <c:w val="0.38119494771891432"/>
          <c:h val="5.98799352208634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3949591279535944"/>
          <c:y val="0.19133574007220241"/>
          <c:w val="0.7428577524765847"/>
          <c:h val="0.70216606498189948"/>
        </c:manualLayout>
      </c:layout>
      <c:barChart>
        <c:barDir val="col"/>
        <c:grouping val="clustered"/>
        <c:ser>
          <c:idx val="1"/>
          <c:order val="0"/>
          <c:tx>
            <c:v>Volume Rencana</c:v>
          </c:tx>
          <c:spPr>
            <a:pattFill prst="dkDnDiag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'RINCI 1'!$B$9:$B$16</c:f>
              <c:strCache>
                <c:ptCount val="8"/>
                <c:pt idx="0">
                  <c:v>Malahayu</c:v>
                </c:pt>
                <c:pt idx="1">
                  <c:v>Cacaban</c:v>
                </c:pt>
                <c:pt idx="2">
                  <c:v>Rawapening</c:v>
                </c:pt>
                <c:pt idx="3">
                  <c:v>Kedungombo</c:v>
                </c:pt>
                <c:pt idx="4">
                  <c:v>Wonogiri</c:v>
                </c:pt>
                <c:pt idx="5">
                  <c:v>Sempor</c:v>
                </c:pt>
                <c:pt idx="6">
                  <c:v>Wadaslintang</c:v>
                </c:pt>
                <c:pt idx="7">
                  <c:v>Sudirman</c:v>
                </c:pt>
              </c:strCache>
            </c:strRef>
          </c:cat>
          <c:val>
            <c:numRef>
              <c:f>'RINCI 1'!$G$9:$G$16</c:f>
              <c:numCache>
                <c:formatCode>_(* #,##0.000_);_(* \(#,##0.000\);_(* "-"??_);_(@_)</c:formatCode>
                <c:ptCount val="8"/>
                <c:pt idx="0">
                  <c:v>3.4990000000000001</c:v>
                </c:pt>
                <c:pt idx="1">
                  <c:v>3.5659999999999998</c:v>
                </c:pt>
                <c:pt idx="2">
                  <c:v>11.52</c:v>
                </c:pt>
                <c:pt idx="3">
                  <c:v>189.06</c:v>
                </c:pt>
                <c:pt idx="4">
                  <c:v>64.412999999999997</c:v>
                </c:pt>
                <c:pt idx="5">
                  <c:v>3.1539999999999999</c:v>
                </c:pt>
                <c:pt idx="6">
                  <c:v>176.767</c:v>
                </c:pt>
                <c:pt idx="7">
                  <c:v>16.48</c:v>
                </c:pt>
              </c:numCache>
            </c:numRef>
          </c:val>
        </c:ser>
        <c:ser>
          <c:idx val="0"/>
          <c:order val="1"/>
          <c:tx>
            <c:v>Volume Realisasi</c:v>
          </c:tx>
          <c:spPr>
            <a:pattFill prst="dkUpDiag">
              <a:fgClr>
                <a:srgbClr val="FF9900"/>
              </a:fgClr>
              <a:bgClr>
                <a:srgbClr val="FF66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'RINCI 1'!$B$9:$B$16</c:f>
              <c:strCache>
                <c:ptCount val="8"/>
                <c:pt idx="0">
                  <c:v>Malahayu</c:v>
                </c:pt>
                <c:pt idx="1">
                  <c:v>Cacaban</c:v>
                </c:pt>
                <c:pt idx="2">
                  <c:v>Rawapening</c:v>
                </c:pt>
                <c:pt idx="3">
                  <c:v>Kedungombo</c:v>
                </c:pt>
                <c:pt idx="4">
                  <c:v>Wonogiri</c:v>
                </c:pt>
                <c:pt idx="5">
                  <c:v>Sempor</c:v>
                </c:pt>
                <c:pt idx="6">
                  <c:v>Wadaslintang</c:v>
                </c:pt>
                <c:pt idx="7">
                  <c:v>Sudirman</c:v>
                </c:pt>
              </c:strCache>
            </c:strRef>
          </c:cat>
          <c:val>
            <c:numRef>
              <c:f>'RINCI 1'!$H$9:$H$16</c:f>
              <c:numCache>
                <c:formatCode>_(* #,##0.000_);_(* \(#,##0.000\);_(* "-"??_);_(@_)</c:formatCode>
                <c:ptCount val="8"/>
                <c:pt idx="0">
                  <c:v>5.6040000000000001</c:v>
                </c:pt>
                <c:pt idx="1">
                  <c:v>3.6059999999999999</c:v>
                </c:pt>
                <c:pt idx="2">
                  <c:v>20.079999999999998</c:v>
                </c:pt>
                <c:pt idx="3">
                  <c:v>99.438000000000002</c:v>
                </c:pt>
                <c:pt idx="4">
                  <c:v>60.188899999999997</c:v>
                </c:pt>
                <c:pt idx="5">
                  <c:v>18.027000000000001</c:v>
                </c:pt>
                <c:pt idx="6">
                  <c:v>175.608</c:v>
                </c:pt>
                <c:pt idx="7">
                  <c:v>16.36</c:v>
                </c:pt>
              </c:numCache>
            </c:numRef>
          </c:val>
        </c:ser>
        <c:axId val="60732160"/>
        <c:axId val="60734080"/>
      </c:barChart>
      <c:lineChart>
        <c:grouping val="standard"/>
        <c:ser>
          <c:idx val="2"/>
          <c:order val="2"/>
          <c:tx>
            <c:v>Elevasi Rencana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'RINCI 1'!$E$9:$E$16</c:f>
              <c:numCache>
                <c:formatCode>_(* #,##0.00_);_(* \(#,##0.00\);_(* "-"??_);_(@_)</c:formatCode>
                <c:ptCount val="8"/>
                <c:pt idx="0">
                  <c:v>48.62</c:v>
                </c:pt>
                <c:pt idx="1">
                  <c:v>65.849999999999994</c:v>
                </c:pt>
                <c:pt idx="2">
                  <c:v>461.11</c:v>
                </c:pt>
                <c:pt idx="3">
                  <c:v>76</c:v>
                </c:pt>
                <c:pt idx="4">
                  <c:v>127.27</c:v>
                </c:pt>
                <c:pt idx="5">
                  <c:v>49.3</c:v>
                </c:pt>
                <c:pt idx="6">
                  <c:v>162</c:v>
                </c:pt>
                <c:pt idx="7">
                  <c:v>229.04</c:v>
                </c:pt>
              </c:numCache>
            </c:numRef>
          </c:cat>
          <c:val>
            <c:numRef>
              <c:f>'RINCI 1'!$E$9:$E$16</c:f>
              <c:numCache>
                <c:formatCode>_(* #,##0.00_);_(* \(#,##0.00\);_(* "-"??_);_(@_)</c:formatCode>
                <c:ptCount val="8"/>
                <c:pt idx="0">
                  <c:v>48.62</c:v>
                </c:pt>
                <c:pt idx="1">
                  <c:v>65.849999999999994</c:v>
                </c:pt>
                <c:pt idx="2">
                  <c:v>461.11</c:v>
                </c:pt>
                <c:pt idx="3">
                  <c:v>76</c:v>
                </c:pt>
                <c:pt idx="4">
                  <c:v>127.27</c:v>
                </c:pt>
                <c:pt idx="5">
                  <c:v>49.3</c:v>
                </c:pt>
                <c:pt idx="6">
                  <c:v>162</c:v>
                </c:pt>
                <c:pt idx="7">
                  <c:v>229.04</c:v>
                </c:pt>
              </c:numCache>
            </c:numRef>
          </c:val>
        </c:ser>
        <c:ser>
          <c:idx val="3"/>
          <c:order val="3"/>
          <c:tx>
            <c:v>Elevasi Realisasi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'RINCI 1'!$F$9:$F$16</c:f>
              <c:numCache>
                <c:formatCode>_(* #,##0.00_);_(* \(#,##0.00\);_(* "-"??_);_(@_)</c:formatCode>
                <c:ptCount val="8"/>
                <c:pt idx="0">
                  <c:v>49.54</c:v>
                </c:pt>
                <c:pt idx="1">
                  <c:v>65.88</c:v>
                </c:pt>
                <c:pt idx="2">
                  <c:v>461.73</c:v>
                </c:pt>
                <c:pt idx="3">
                  <c:v>70.2</c:v>
                </c:pt>
                <c:pt idx="4">
                  <c:v>127.04</c:v>
                </c:pt>
                <c:pt idx="5">
                  <c:v>62.85</c:v>
                </c:pt>
                <c:pt idx="6">
                  <c:v>161.97999999999999</c:v>
                </c:pt>
                <c:pt idx="7">
                  <c:v>229.02</c:v>
                </c:pt>
              </c:numCache>
            </c:numRef>
          </c:cat>
          <c:val>
            <c:numRef>
              <c:f>'RINCI 1'!$F$9:$F$16</c:f>
              <c:numCache>
                <c:formatCode>_(* #,##0.00_);_(* \(#,##0.00\);_(* "-"??_);_(@_)</c:formatCode>
                <c:ptCount val="8"/>
                <c:pt idx="0">
                  <c:v>49.54</c:v>
                </c:pt>
                <c:pt idx="1">
                  <c:v>65.88</c:v>
                </c:pt>
                <c:pt idx="2">
                  <c:v>461.73</c:v>
                </c:pt>
                <c:pt idx="3">
                  <c:v>70.2</c:v>
                </c:pt>
                <c:pt idx="4">
                  <c:v>127.04</c:v>
                </c:pt>
                <c:pt idx="5">
                  <c:v>62.85</c:v>
                </c:pt>
                <c:pt idx="6">
                  <c:v>161.97999999999999</c:v>
                </c:pt>
                <c:pt idx="7">
                  <c:v>229.02</c:v>
                </c:pt>
              </c:numCache>
            </c:numRef>
          </c:val>
        </c:ser>
        <c:marker val="1"/>
        <c:axId val="60621568"/>
        <c:axId val="60623488"/>
      </c:lineChart>
      <c:catAx>
        <c:axId val="607321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34080"/>
        <c:crossesAt val="10"/>
        <c:lblAlgn val="ctr"/>
        <c:lblOffset val="100"/>
        <c:tickLblSkip val="1"/>
        <c:tickMarkSkip val="1"/>
      </c:catAx>
      <c:valAx>
        <c:axId val="60734080"/>
        <c:scaling>
          <c:orientation val="minMax"/>
          <c:max val="700"/>
        </c:scaling>
        <c:axPos val="l"/>
        <c:majorGridlines>
          <c:spPr>
            <a:ln w="3175">
              <a:solidFill>
                <a:srgbClr val="3333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7.0323521964052145E-3"/>
              <c:y val="0.45683447511302488"/>
            </c:manualLayout>
          </c:layout>
          <c:spPr>
            <a:noFill/>
            <a:ln w="25400">
              <a:noFill/>
            </a:ln>
          </c:spPr>
        </c:title>
        <c:numFmt formatCode="#,##0.000_);\(#,##0.00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32160"/>
        <c:crosses val="autoZero"/>
        <c:crossBetween val="between"/>
        <c:majorUnit val="50"/>
      </c:valAx>
      <c:catAx>
        <c:axId val="60621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4842941722636964"/>
              <c:y val="5.0959379175076015E-2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crossAx val="60623488"/>
        <c:crosses val="autoZero"/>
        <c:lblAlgn val="ctr"/>
        <c:lblOffset val="100"/>
      </c:catAx>
      <c:valAx>
        <c:axId val="60623488"/>
        <c:scaling>
          <c:orientation val="minMax"/>
          <c:max val="500"/>
          <c:min val="10"/>
        </c:scaling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Elevasi ( m </a:t>
                </a:r>
                <a:r>
                  <a:rPr lang="en-US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264882854429755"/>
              <c:y val="0.47302159432238688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1568"/>
        <c:crosses val="max"/>
        <c:crossBetween val="between"/>
        <c:majorUnit val="25"/>
      </c:valAx>
      <c:spPr>
        <a:solidFill>
          <a:srgbClr val="CCCCFF"/>
        </a:solidFill>
        <a:ln w="12700">
          <a:solidFill>
            <a:srgbClr val="99CC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1.7355793772332824E-2"/>
          <c:y val="3.1889290012035616E-2"/>
          <c:w val="0.96988259315977565"/>
          <c:h val="8.1829121540312827E-2"/>
        </c:manualLayout>
      </c:layout>
      <c:spPr>
        <a:solidFill>
          <a:srgbClr val="FFFFFF"/>
        </a:solidFill>
        <a:ln w="38100">
          <a:solidFill>
            <a:srgbClr val="FF66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52" l="1.23" r="0.75000000000001465" t="0.56000000000000005" header="0.5" footer="0.5"/>
    <c:pageSetup paperSize="5" orientation="landscape" horizontalDpi="-3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4400000000000004"/>
          <c:y val="0.18945312500000044"/>
          <c:w val="0.82742857142860005"/>
          <c:h val="0.67578125000010414"/>
        </c:manualLayout>
      </c:layout>
      <c:barChart>
        <c:barDir val="col"/>
        <c:grouping val="clustered"/>
        <c:ser>
          <c:idx val="0"/>
          <c:order val="1"/>
          <c:tx>
            <c:v>Volume Rencana</c:v>
          </c:tx>
          <c:spPr>
            <a:pattFill prst="dkUpDiag">
              <a:fgClr>
                <a:srgbClr val="FF6600"/>
              </a:fgClr>
              <a:bgClr>
                <a:srgbClr val="FFFFFF"/>
              </a:bgClr>
            </a:pattFill>
            <a:ln w="38100">
              <a:solidFill>
                <a:srgbClr val="FF0000"/>
              </a:solidFill>
              <a:prstDash val="solid"/>
            </a:ln>
          </c:spP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2'!$G$9:$G$38</c:f>
              <c:numCache>
                <c:formatCode>_(* #,##0.000_);_(* \(#,##0.000\);_(* "-"??_);_(@_)</c:formatCode>
                <c:ptCount val="30"/>
                <c:pt idx="0">
                  <c:v>3.75</c:v>
                </c:pt>
                <c:pt idx="1">
                  <c:v>2.5419999999999998</c:v>
                </c:pt>
                <c:pt idx="2">
                  <c:v>1.321</c:v>
                </c:pt>
                <c:pt idx="3">
                  <c:v>0.38600000000000001</c:v>
                </c:pt>
                <c:pt idx="4">
                  <c:v>0.53500000000000003</c:v>
                </c:pt>
                <c:pt idx="5">
                  <c:v>0.40500000000000003</c:v>
                </c:pt>
                <c:pt idx="6">
                  <c:v>0.88900000000000001</c:v>
                </c:pt>
                <c:pt idx="7">
                  <c:v>0.25700000000000001</c:v>
                </c:pt>
                <c:pt idx="8">
                  <c:v>0.20699999999999999</c:v>
                </c:pt>
                <c:pt idx="9">
                  <c:v>0.10199999999999999</c:v>
                </c:pt>
                <c:pt idx="10">
                  <c:v>2.7E-2</c:v>
                </c:pt>
                <c:pt idx="11">
                  <c:v>1.2569999999999999</c:v>
                </c:pt>
                <c:pt idx="12">
                  <c:v>0.14000000000000001</c:v>
                </c:pt>
                <c:pt idx="13">
                  <c:v>0.254</c:v>
                </c:pt>
                <c:pt idx="14">
                  <c:v>0.82299999999999995</c:v>
                </c:pt>
                <c:pt idx="15">
                  <c:v>0.109</c:v>
                </c:pt>
                <c:pt idx="16">
                  <c:v>0.41699999999999998</c:v>
                </c:pt>
                <c:pt idx="17">
                  <c:v>0.39100000000000001</c:v>
                </c:pt>
                <c:pt idx="18">
                  <c:v>1.1679999999999999</c:v>
                </c:pt>
                <c:pt idx="19">
                  <c:v>0.92500000000000004</c:v>
                </c:pt>
                <c:pt idx="20">
                  <c:v>0.24199999999999999</c:v>
                </c:pt>
                <c:pt idx="21">
                  <c:v>5.8000000000000003E-2</c:v>
                </c:pt>
                <c:pt idx="22">
                  <c:v>0.23400000000000001</c:v>
                </c:pt>
                <c:pt idx="23">
                  <c:v>0.46899999999999997</c:v>
                </c:pt>
                <c:pt idx="24">
                  <c:v>5.0999999999999997E-2</c:v>
                </c:pt>
                <c:pt idx="25">
                  <c:v>7.2999999999999995E-2</c:v>
                </c:pt>
                <c:pt idx="26">
                  <c:v>3.3530000000000002</c:v>
                </c:pt>
                <c:pt idx="27">
                  <c:v>0.98199999999999998</c:v>
                </c:pt>
                <c:pt idx="28">
                  <c:v>1.3620000000000001</c:v>
                </c:pt>
                <c:pt idx="29">
                  <c:v>0.49099999999999999</c:v>
                </c:pt>
              </c:numCache>
            </c:numRef>
          </c:val>
        </c:ser>
        <c:axId val="60855424"/>
        <c:axId val="60856960"/>
      </c:barChart>
      <c:lineChart>
        <c:grouping val="standard"/>
        <c:ser>
          <c:idx val="1"/>
          <c:order val="0"/>
          <c:tx>
            <c:v>Volume Realisasi</c:v>
          </c:tx>
          <c:spPr>
            <a:ln w="38100">
              <a:pattFill prst="pct50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2'!$H$9:$H$38</c:f>
              <c:numCache>
                <c:formatCode>_(* #,##0.000_);_(* \(#,##0.000\);_(* "-"??_);_(@_)</c:formatCode>
                <c:ptCount val="30"/>
                <c:pt idx="0">
                  <c:v>5.0049999999999999</c:v>
                </c:pt>
                <c:pt idx="1">
                  <c:v>0.54800000000000004</c:v>
                </c:pt>
                <c:pt idx="2">
                  <c:v>0</c:v>
                </c:pt>
                <c:pt idx="3">
                  <c:v>0</c:v>
                </c:pt>
                <c:pt idx="4">
                  <c:v>0.68300000000000005</c:v>
                </c:pt>
                <c:pt idx="5">
                  <c:v>0.82399999999999995</c:v>
                </c:pt>
                <c:pt idx="6">
                  <c:v>0</c:v>
                </c:pt>
                <c:pt idx="7">
                  <c:v>0.16700000000000001</c:v>
                </c:pt>
                <c:pt idx="8">
                  <c:v>0.16</c:v>
                </c:pt>
                <c:pt idx="9">
                  <c:v>5.1999999999999998E-2</c:v>
                </c:pt>
                <c:pt idx="10">
                  <c:v>0</c:v>
                </c:pt>
                <c:pt idx="11">
                  <c:v>0.49399999999999999</c:v>
                </c:pt>
                <c:pt idx="12">
                  <c:v>0</c:v>
                </c:pt>
                <c:pt idx="13">
                  <c:v>6.4000000000000001E-2</c:v>
                </c:pt>
                <c:pt idx="14">
                  <c:v>0.90800000000000003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5.6800000000000003E-2</c:v>
                </c:pt>
                <c:pt idx="19">
                  <c:v>4.3700000000000003E-2</c:v>
                </c:pt>
                <c:pt idx="20">
                  <c:v>0.182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4.3999999999999997E-2</c:v>
                </c:pt>
                <c:pt idx="25">
                  <c:v>0</c:v>
                </c:pt>
                <c:pt idx="26">
                  <c:v>0.95099999999999996</c:v>
                </c:pt>
                <c:pt idx="27">
                  <c:v>0</c:v>
                </c:pt>
                <c:pt idx="28">
                  <c:v>1.8029999999999999</c:v>
                </c:pt>
                <c:pt idx="29">
                  <c:v>0.85399999999999998</c:v>
                </c:pt>
              </c:numCache>
            </c:numRef>
          </c:val>
        </c:ser>
        <c:marker val="1"/>
        <c:axId val="60863232"/>
        <c:axId val="60864768"/>
      </c:lineChart>
      <c:catAx>
        <c:axId val="60855424"/>
        <c:scaling>
          <c:orientation val="minMax"/>
        </c:scaling>
        <c:axPos val="b"/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56960"/>
        <c:crosses val="autoZero"/>
        <c:auto val="1"/>
        <c:lblAlgn val="ctr"/>
        <c:lblOffset val="100"/>
        <c:tickMarkSkip val="1"/>
      </c:catAx>
      <c:valAx>
        <c:axId val="60856960"/>
        <c:scaling>
          <c:orientation val="minMax"/>
          <c:max val="9"/>
          <c:min val="0.1"/>
        </c:scaling>
        <c:axPos val="l"/>
        <c:min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 (m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728714416114241E-2"/>
              <c:y val="0.34698687664047823"/>
            </c:manualLayout>
          </c:layout>
          <c:spPr>
            <a:noFill/>
            <a:ln w="25400">
              <a:noFill/>
            </a:ln>
          </c:spPr>
        </c:title>
        <c:numFmt formatCode="_(* #,##0.000_);_(* \(#,##0.000\);_(* &quot;-&quot;???_);_(@_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55424"/>
        <c:crosses val="autoZero"/>
        <c:crossBetween val="between"/>
        <c:majorUnit val="0.5"/>
      </c:valAx>
      <c:catAx>
        <c:axId val="60863232"/>
        <c:scaling>
          <c:orientation val="minMax"/>
        </c:scaling>
        <c:delete val="1"/>
        <c:axPos val="b"/>
        <c:tickLblPos val="nextTo"/>
        <c:crossAx val="60864768"/>
        <c:crosses val="autoZero"/>
        <c:auto val="1"/>
        <c:lblAlgn val="ctr"/>
        <c:lblOffset val="100"/>
      </c:catAx>
      <c:valAx>
        <c:axId val="60864768"/>
        <c:scaling>
          <c:orientation val="minMax"/>
        </c:scaling>
        <c:axPos val="r"/>
        <c:numFmt formatCode="_(* #,##0.000_);_(* \(#,##0.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63232"/>
        <c:crosses val="max"/>
        <c:crossBetween val="between"/>
      </c:valAx>
      <c:spPr>
        <a:solidFill>
          <a:srgbClr val="CCFFFF"/>
        </a:solidFill>
        <a:ln w="12700">
          <a:solidFill>
            <a:srgbClr val="CC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120460122990038"/>
          <c:y val="0.22070318384115944"/>
          <c:w val="0.52893752901821856"/>
          <c:h val="9.895834759787793E-2"/>
        </c:manualLayout>
      </c:layout>
      <c:overlay val="1"/>
      <c:spPr>
        <a:solidFill>
          <a:srgbClr val="FFFFFF"/>
        </a:solidFill>
        <a:ln w="38100">
          <a:pattFill prst="pct75">
            <a:fgClr>
              <a:srgbClr val="FF66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" r="0" t="0" header="0.51181102362204722" footer="0.51181102362204722"/>
    <c:pageSetup paperSize="9" orientation="landscape" horizontalDpi="-3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1534154535274355"/>
          <c:y val="0.15767045454545744"/>
          <c:w val="0.88017917133258683"/>
          <c:h val="0.73437500000001465"/>
        </c:manualLayout>
      </c:layout>
      <c:barChart>
        <c:barDir val="col"/>
        <c:grouping val="clustered"/>
        <c:ser>
          <c:idx val="1"/>
          <c:order val="0"/>
          <c:tx>
            <c:v>Elevasi Rencana</c:v>
          </c:tx>
          <c:spPr>
            <a:ln w="25400">
              <a:solidFill>
                <a:srgbClr val="0000FF"/>
              </a:solidFill>
              <a:prstDash val="solid"/>
            </a:ln>
          </c:spP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2'!$E$9:$E$38</c:f>
              <c:numCache>
                <c:formatCode>_(* #,##0.00_);_(* \(#,##0.00\);_(* "-"??_);_(@_)</c:formatCode>
                <c:ptCount val="30"/>
                <c:pt idx="0">
                  <c:v>334.74</c:v>
                </c:pt>
                <c:pt idx="1">
                  <c:v>198.27</c:v>
                </c:pt>
                <c:pt idx="2">
                  <c:v>310.41000000000003</c:v>
                </c:pt>
                <c:pt idx="3">
                  <c:v>115.4</c:v>
                </c:pt>
                <c:pt idx="4">
                  <c:v>116.16</c:v>
                </c:pt>
                <c:pt idx="5">
                  <c:v>38.450000000000003</c:v>
                </c:pt>
                <c:pt idx="6">
                  <c:v>46.79</c:v>
                </c:pt>
                <c:pt idx="7">
                  <c:v>74.83</c:v>
                </c:pt>
                <c:pt idx="8">
                  <c:v>81.209999999999994</c:v>
                </c:pt>
                <c:pt idx="9">
                  <c:v>68.72</c:v>
                </c:pt>
                <c:pt idx="10">
                  <c:v>44.95</c:v>
                </c:pt>
                <c:pt idx="11">
                  <c:v>107.37</c:v>
                </c:pt>
                <c:pt idx="12">
                  <c:v>223.78</c:v>
                </c:pt>
                <c:pt idx="13">
                  <c:v>219.53</c:v>
                </c:pt>
                <c:pt idx="14">
                  <c:v>191.82</c:v>
                </c:pt>
                <c:pt idx="15">
                  <c:v>172.72</c:v>
                </c:pt>
                <c:pt idx="16">
                  <c:v>224.8</c:v>
                </c:pt>
                <c:pt idx="17">
                  <c:v>241.44</c:v>
                </c:pt>
                <c:pt idx="18">
                  <c:v>156.65</c:v>
                </c:pt>
                <c:pt idx="19">
                  <c:v>171.39</c:v>
                </c:pt>
                <c:pt idx="20">
                  <c:v>319.35000000000002</c:v>
                </c:pt>
                <c:pt idx="21">
                  <c:v>124.17</c:v>
                </c:pt>
                <c:pt idx="22">
                  <c:v>279.55</c:v>
                </c:pt>
                <c:pt idx="23">
                  <c:v>93.49</c:v>
                </c:pt>
                <c:pt idx="24">
                  <c:v>188.8</c:v>
                </c:pt>
                <c:pt idx="25">
                  <c:v>170.2</c:v>
                </c:pt>
                <c:pt idx="26">
                  <c:v>140.19999999999999</c:v>
                </c:pt>
                <c:pt idx="27">
                  <c:v>236.02</c:v>
                </c:pt>
                <c:pt idx="28">
                  <c:v>119.18</c:v>
                </c:pt>
                <c:pt idx="29">
                  <c:v>107.98</c:v>
                </c:pt>
              </c:numCache>
            </c:numRef>
          </c:val>
        </c:ser>
        <c:ser>
          <c:idx val="0"/>
          <c:order val="1"/>
          <c:tx>
            <c:v>Elevasi Realisasi</c:v>
          </c:tx>
          <c:spPr>
            <a:ln w="25400">
              <a:solidFill>
                <a:srgbClr val="FF0000"/>
              </a:solidFill>
              <a:prstDash val="solid"/>
            </a:ln>
          </c:spP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2'!$F$9:$F$38</c:f>
              <c:numCache>
                <c:formatCode>_(* #,##0.00_);_(* \(#,##0.00\);_(* "-"??_);_(@_)</c:formatCode>
                <c:ptCount val="30"/>
                <c:pt idx="0">
                  <c:v>336.3</c:v>
                </c:pt>
                <c:pt idx="1">
                  <c:v>192.6</c:v>
                </c:pt>
                <c:pt idx="2">
                  <c:v>301.5</c:v>
                </c:pt>
                <c:pt idx="3">
                  <c:v>110.5</c:v>
                </c:pt>
                <c:pt idx="4">
                  <c:v>116.72</c:v>
                </c:pt>
                <c:pt idx="5">
                  <c:v>40.1</c:v>
                </c:pt>
                <c:pt idx="6">
                  <c:v>42</c:v>
                </c:pt>
                <c:pt idx="7">
                  <c:v>73.78</c:v>
                </c:pt>
                <c:pt idx="8">
                  <c:v>80.78</c:v>
                </c:pt>
                <c:pt idx="9">
                  <c:v>67.989999999999995</c:v>
                </c:pt>
                <c:pt idx="10">
                  <c:v>43</c:v>
                </c:pt>
                <c:pt idx="11">
                  <c:v>104.04</c:v>
                </c:pt>
                <c:pt idx="12">
                  <c:v>220.5</c:v>
                </c:pt>
                <c:pt idx="13">
                  <c:v>215.7</c:v>
                </c:pt>
                <c:pt idx="14">
                  <c:v>192.15</c:v>
                </c:pt>
                <c:pt idx="15">
                  <c:v>171.5</c:v>
                </c:pt>
                <c:pt idx="16">
                  <c:v>216</c:v>
                </c:pt>
                <c:pt idx="17">
                  <c:v>236.5</c:v>
                </c:pt>
                <c:pt idx="18">
                  <c:v>151.35</c:v>
                </c:pt>
                <c:pt idx="19">
                  <c:v>168.6</c:v>
                </c:pt>
                <c:pt idx="20">
                  <c:v>315.86</c:v>
                </c:pt>
                <c:pt idx="21">
                  <c:v>122.2</c:v>
                </c:pt>
                <c:pt idx="22">
                  <c:v>275.77999999999997</c:v>
                </c:pt>
                <c:pt idx="23">
                  <c:v>90</c:v>
                </c:pt>
                <c:pt idx="24">
                  <c:v>186.99</c:v>
                </c:pt>
                <c:pt idx="25">
                  <c:v>167.19</c:v>
                </c:pt>
                <c:pt idx="26">
                  <c:v>138.93</c:v>
                </c:pt>
                <c:pt idx="27">
                  <c:v>231.5</c:v>
                </c:pt>
                <c:pt idx="28">
                  <c:v>119.45</c:v>
                </c:pt>
                <c:pt idx="29">
                  <c:v>108.81</c:v>
                </c:pt>
              </c:numCache>
            </c:numRef>
          </c:val>
        </c:ser>
        <c:axId val="60759040"/>
        <c:axId val="60814080"/>
      </c:barChart>
      <c:catAx>
        <c:axId val="60759040"/>
        <c:scaling>
          <c:orientation val="minMax"/>
        </c:scaling>
        <c:axPos val="b"/>
        <c:majorGridlines>
          <c:spPr>
            <a:ln w="3175">
              <a:solidFill>
                <a:srgbClr val="00CCFF"/>
              </a:solidFill>
              <a:prstDash val="solid"/>
            </a:ln>
          </c:spPr>
        </c:majorGridlines>
        <c:minorGridlines>
          <c:spPr>
            <a:ln w="3175">
              <a:solidFill>
                <a:srgbClr val="00FFFF"/>
              </a:solidFill>
              <a:prstDash val="solid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14080"/>
        <c:crossesAt val="0"/>
        <c:lblAlgn val="ctr"/>
        <c:lblOffset val="100"/>
        <c:tickLblSkip val="1"/>
        <c:tickMarkSkip val="1"/>
      </c:catAx>
      <c:valAx>
        <c:axId val="60814080"/>
        <c:scaling>
          <c:orientation val="minMax"/>
          <c:max val="4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Elevasi (m)</a:t>
                </a:r>
              </a:p>
            </c:rich>
          </c:tx>
          <c:layout>
            <c:manualLayout>
              <c:xMode val="edge"/>
              <c:yMode val="edge"/>
              <c:x val="5.5989687679572596E-3"/>
              <c:y val="0.47869316032005882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59040"/>
        <c:crosses val="autoZero"/>
        <c:crossBetween val="between"/>
        <c:majorUnit val="15"/>
        <c:minorUnit val="5"/>
      </c:valAx>
      <c:spPr>
        <a:solidFill>
          <a:srgbClr val="FFFFFF"/>
        </a:solidFill>
        <a:ln w="12700">
          <a:solidFill>
            <a:srgbClr val="99CC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7803221047073229"/>
          <c:y val="0.17518932288245845"/>
          <c:w val="0.36270046125895278"/>
          <c:h val="6.9128680614467974E-2"/>
        </c:manualLayout>
      </c:layout>
      <c:spPr>
        <a:solidFill>
          <a:srgbClr val="FFFFFF"/>
        </a:solidFill>
        <a:ln w="25400">
          <a:solidFill>
            <a:srgbClr val="FF66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1181102362204722" l="0.74803149606299524" r="0.74803149606299524" t="0.51181102362204722" header="0.51181102362204722" footer="0.51181102362204722"/>
    <c:pageSetup paperSize="9" orientation="landscape" horizontalDpi="-4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9.8159509202454226E-2"/>
          <c:y val="4.5094918690719202E-2"/>
          <c:w val="0.82453987730061362"/>
          <c:h val="0.48841950311771953"/>
        </c:manualLayout>
      </c:layout>
      <c:barChart>
        <c:barDir val="col"/>
        <c:grouping val="clustered"/>
        <c:ser>
          <c:idx val="0"/>
          <c:order val="0"/>
          <c:tx>
            <c:strRef>
              <c:f>KDOMBO!$F$9:$F$53</c:f>
              <c:strCache>
                <c:ptCount val="1"/>
                <c:pt idx="0">
                  <c:v> 312,900   395,700   436,652   577,871   590,108   517,121   410,491   386,266   550,528   650,879   628,442   588,541   410,853   472,291   431,452   410,853   338,937   356,563   352,102   338,937   384,696 </c:v>
                </c:pt>
              </c:strCache>
            </c:strRef>
          </c:tx>
          <c:spPr>
            <a:pattFill prst="dkUpDiag">
              <a:fgClr>
                <a:srgbClr val="FF9900"/>
              </a:fgClr>
              <a:bgClr>
                <a:srgbClr val="FF66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KDOMBO!$B$9:$B$53</c:f>
              <c:strCache>
                <c:ptCount val="45"/>
                <c:pt idx="0">
                  <c:v>Januari</c:v>
                </c:pt>
                <c:pt idx="4">
                  <c:v>Pebruari</c:v>
                </c:pt>
                <c:pt idx="8">
                  <c:v>Maret</c:v>
                </c:pt>
                <c:pt idx="12">
                  <c:v>April</c:v>
                </c:pt>
                <c:pt idx="16">
                  <c:v>Mei</c:v>
                </c:pt>
                <c:pt idx="20">
                  <c:v>Juni</c:v>
                </c:pt>
                <c:pt idx="24">
                  <c:v>Juli</c:v>
                </c:pt>
                <c:pt idx="28">
                  <c:v>Agustus</c:v>
                </c:pt>
                <c:pt idx="32">
                  <c:v>September</c:v>
                </c:pt>
                <c:pt idx="36">
                  <c:v>Oktober</c:v>
                </c:pt>
                <c:pt idx="40">
                  <c:v>Nopember</c:v>
                </c:pt>
                <c:pt idx="44">
                  <c:v>Desember</c:v>
                </c:pt>
              </c:strCache>
            </c:strRef>
          </c:cat>
          <c:val>
            <c:numRef>
              <c:f>'RINCI 1'!$H$9:$H$16</c:f>
              <c:numCache>
                <c:formatCode>_(* #,##0.000_);_(* \(#,##0.000\);_(* "-"??_);_(@_)</c:formatCode>
                <c:ptCount val="8"/>
                <c:pt idx="0">
                  <c:v>5.6040000000000001</c:v>
                </c:pt>
                <c:pt idx="1">
                  <c:v>3.6059999999999999</c:v>
                </c:pt>
                <c:pt idx="2">
                  <c:v>20.079999999999998</c:v>
                </c:pt>
                <c:pt idx="3">
                  <c:v>99.438000000000002</c:v>
                </c:pt>
                <c:pt idx="4">
                  <c:v>60.188899999999997</c:v>
                </c:pt>
                <c:pt idx="5">
                  <c:v>18.027000000000001</c:v>
                </c:pt>
                <c:pt idx="6">
                  <c:v>175.608</c:v>
                </c:pt>
                <c:pt idx="7">
                  <c:v>16.36</c:v>
                </c:pt>
              </c:numCache>
            </c:numRef>
          </c:val>
        </c:ser>
        <c:ser>
          <c:idx val="1"/>
          <c:order val="3"/>
          <c:tx>
            <c:strRef>
              <c:f>KDOMBO!$D$9:$D$53</c:f>
              <c:strCache>
                <c:ptCount val="1"/>
                <c:pt idx="0">
                  <c:v>362,889 486,333 567,800 618,960 645,720 572,310 556,200 502,400  404,20   478,30   362,89   404,20   352,70   373,84   352,70   352,70   278,58   285,65   278,58   278,58   299,50 </c:v>
                </c:pt>
              </c:strCache>
            </c:strRef>
          </c:tx>
          <c:spPr>
            <a:pattFill prst="dkDnDiag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KDOMBO!$B$9:$B$53</c:f>
              <c:strCache>
                <c:ptCount val="45"/>
                <c:pt idx="0">
                  <c:v>Januari</c:v>
                </c:pt>
                <c:pt idx="4">
                  <c:v>Pebruari</c:v>
                </c:pt>
                <c:pt idx="8">
                  <c:v>Maret</c:v>
                </c:pt>
                <c:pt idx="12">
                  <c:v>April</c:v>
                </c:pt>
                <c:pt idx="16">
                  <c:v>Mei</c:v>
                </c:pt>
                <c:pt idx="20">
                  <c:v>Juni</c:v>
                </c:pt>
                <c:pt idx="24">
                  <c:v>Juli</c:v>
                </c:pt>
                <c:pt idx="28">
                  <c:v>Agustus</c:v>
                </c:pt>
                <c:pt idx="32">
                  <c:v>September</c:v>
                </c:pt>
                <c:pt idx="36">
                  <c:v>Oktober</c:v>
                </c:pt>
                <c:pt idx="40">
                  <c:v>Nopember</c:v>
                </c:pt>
                <c:pt idx="44">
                  <c:v>Desember</c:v>
                </c:pt>
              </c:strCache>
            </c:strRef>
          </c:cat>
          <c:val>
            <c:numRef>
              <c:f>KDOMBO!$F$9:$F$37</c:f>
              <c:numCache>
                <c:formatCode>_(* #,##0.000_);_(* \(#,##0.000\);_(* "-"??_);_(@_)</c:formatCode>
                <c:ptCount val="29"/>
                <c:pt idx="0">
                  <c:v>312.89999999999998</c:v>
                </c:pt>
                <c:pt idx="4">
                  <c:v>395.7</c:v>
                </c:pt>
                <c:pt idx="8">
                  <c:v>436.65199999999999</c:v>
                </c:pt>
                <c:pt idx="12">
                  <c:v>577.87099999999998</c:v>
                </c:pt>
                <c:pt idx="16">
                  <c:v>590.10799999999995</c:v>
                </c:pt>
                <c:pt idx="20">
                  <c:v>517.12099999999998</c:v>
                </c:pt>
                <c:pt idx="24">
                  <c:v>410.49099999999999</c:v>
                </c:pt>
                <c:pt idx="28">
                  <c:v>386.26600000000002</c:v>
                </c:pt>
              </c:numCache>
            </c:numRef>
          </c:val>
        </c:ser>
        <c:axId val="59836672"/>
        <c:axId val="59867136"/>
      </c:barChart>
      <c:lineChart>
        <c:grouping val="standard"/>
        <c:ser>
          <c:idx val="2"/>
          <c:order val="1"/>
          <c:tx>
            <c:strRef>
              <c:f>KDOMBO!$C$9:$C$53</c:f>
              <c:strCache>
                <c:ptCount val="1"/>
                <c:pt idx="0">
                  <c:v>79,69 83,91 86,31 89,45 88,24 86,96 85,92 84,57  81,20   83,85   80,50   81,20   79,70   81,77   79,70   79,70   76,59   76,88   76,59   76,59   77,60 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'RINCI 1'!$H$9:$H$16</c:f>
              <c:numCache>
                <c:formatCode>_(* #,##0.000_);_(* \(#,##0.000\);_(* "-"??_);_(@_)</c:formatCode>
                <c:ptCount val="8"/>
                <c:pt idx="0">
                  <c:v>5.6040000000000001</c:v>
                </c:pt>
                <c:pt idx="1">
                  <c:v>3.6059999999999999</c:v>
                </c:pt>
                <c:pt idx="2">
                  <c:v>20.079999999999998</c:v>
                </c:pt>
                <c:pt idx="3">
                  <c:v>99.438000000000002</c:v>
                </c:pt>
                <c:pt idx="4">
                  <c:v>60.188899999999997</c:v>
                </c:pt>
                <c:pt idx="5">
                  <c:v>18.027000000000001</c:v>
                </c:pt>
                <c:pt idx="6">
                  <c:v>175.608</c:v>
                </c:pt>
                <c:pt idx="7">
                  <c:v>16.36</c:v>
                </c:pt>
              </c:numCache>
            </c:numRef>
          </c:cat>
          <c:val>
            <c:numRef>
              <c:f>'RINCI 1'!$E$9:$E$16</c:f>
              <c:numCache>
                <c:formatCode>_(* #,##0.00_);_(* \(#,##0.00\);_(* "-"??_);_(@_)</c:formatCode>
                <c:ptCount val="8"/>
                <c:pt idx="0">
                  <c:v>48.62</c:v>
                </c:pt>
                <c:pt idx="1">
                  <c:v>65.849999999999994</c:v>
                </c:pt>
                <c:pt idx="2">
                  <c:v>461.11</c:v>
                </c:pt>
                <c:pt idx="3">
                  <c:v>76</c:v>
                </c:pt>
                <c:pt idx="4">
                  <c:v>127.27</c:v>
                </c:pt>
                <c:pt idx="5">
                  <c:v>49.3</c:v>
                </c:pt>
                <c:pt idx="6">
                  <c:v>162</c:v>
                </c:pt>
                <c:pt idx="7">
                  <c:v>229.04</c:v>
                </c:pt>
              </c:numCache>
            </c:numRef>
          </c:val>
        </c:ser>
        <c:ser>
          <c:idx val="3"/>
          <c:order val="2"/>
          <c:tx>
            <c:strRef>
              <c:f>KDOMBO!$E$9:$E$53</c:f>
              <c:strCache>
                <c:ptCount val="1"/>
                <c:pt idx="0">
                  <c:v> 77,71   80,90   82,34   86,59   86,92   84,84   81,42   80,56   86,220   88,510   87,950   87,220   82,100   84,010   82,760   82,100   79,610   80,250   80,090   79,610   81,230 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'RINCI 1'!$H$9:$H$16</c:f>
              <c:numCache>
                <c:formatCode>_(* #,##0.000_);_(* \(#,##0.000\);_(* "-"??_);_(@_)</c:formatCode>
                <c:ptCount val="8"/>
                <c:pt idx="0">
                  <c:v>5.6040000000000001</c:v>
                </c:pt>
                <c:pt idx="1">
                  <c:v>3.6059999999999999</c:v>
                </c:pt>
                <c:pt idx="2">
                  <c:v>20.079999999999998</c:v>
                </c:pt>
                <c:pt idx="3">
                  <c:v>99.438000000000002</c:v>
                </c:pt>
                <c:pt idx="4">
                  <c:v>60.188899999999997</c:v>
                </c:pt>
                <c:pt idx="5">
                  <c:v>18.027000000000001</c:v>
                </c:pt>
                <c:pt idx="6">
                  <c:v>175.608</c:v>
                </c:pt>
                <c:pt idx="7">
                  <c:v>16.36</c:v>
                </c:pt>
              </c:numCache>
            </c:numRef>
          </c:cat>
          <c:val>
            <c:numRef>
              <c:f>'RINCI 1'!$F$9:$F$16</c:f>
              <c:numCache>
                <c:formatCode>_(* #,##0.00_);_(* \(#,##0.00\);_(* "-"??_);_(@_)</c:formatCode>
                <c:ptCount val="8"/>
                <c:pt idx="0">
                  <c:v>49.54</c:v>
                </c:pt>
                <c:pt idx="1">
                  <c:v>65.88</c:v>
                </c:pt>
                <c:pt idx="2">
                  <c:v>461.73</c:v>
                </c:pt>
                <c:pt idx="3">
                  <c:v>70.2</c:v>
                </c:pt>
                <c:pt idx="4">
                  <c:v>127.04</c:v>
                </c:pt>
                <c:pt idx="5">
                  <c:v>62.85</c:v>
                </c:pt>
                <c:pt idx="6">
                  <c:v>161.97999999999999</c:v>
                </c:pt>
                <c:pt idx="7">
                  <c:v>229.02</c:v>
                </c:pt>
              </c:numCache>
            </c:numRef>
          </c:val>
        </c:ser>
        <c:ser>
          <c:idx val="4"/>
          <c:order val="4"/>
          <c:tx>
            <c:strRef>
              <c:f>KDOMBO!$B$9:$B$56</c:f>
              <c:strCache>
                <c:ptCount val="1"/>
                <c:pt idx="0">
                  <c:v>Januari Pebruari Maret April Mei Juni Juli Agustus September Oktober Nopember Desember</c:v>
                </c:pt>
              </c:strCache>
            </c:strRef>
          </c:tx>
          <c:val>
            <c:numRef>
              <c:f>KDOMBO!$D$9:$D$56</c:f>
              <c:numCache>
                <c:formatCode>#,##0.000;[Red]#,##0.000</c:formatCode>
                <c:ptCount val="48"/>
                <c:pt idx="0">
                  <c:v>362.88900000000001</c:v>
                </c:pt>
                <c:pt idx="4">
                  <c:v>486.33300000000003</c:v>
                </c:pt>
                <c:pt idx="8">
                  <c:v>567.79999999999995</c:v>
                </c:pt>
                <c:pt idx="12">
                  <c:v>618.96</c:v>
                </c:pt>
                <c:pt idx="16">
                  <c:v>645.72</c:v>
                </c:pt>
                <c:pt idx="20">
                  <c:v>572.30999999999995</c:v>
                </c:pt>
                <c:pt idx="24">
                  <c:v>556.20000000000005</c:v>
                </c:pt>
                <c:pt idx="28">
                  <c:v>502.4</c:v>
                </c:pt>
                <c:pt idx="32" formatCode="_(* #,##0.00_);_(* \(#,##0.00\);_(* &quot;-&quot;??_);_(@_)">
                  <c:v>404.202</c:v>
                </c:pt>
                <c:pt idx="33" formatCode="_(* #,##0.00_);_(* \(#,##0.00\);_(* &quot;-&quot;??_);_(@_)">
                  <c:v>478.3</c:v>
                </c:pt>
                <c:pt idx="34" formatCode="_(* #,##0.00_);_(* \(#,##0.00\);_(* &quot;-&quot;??_);_(@_)">
                  <c:v>362.88900000000001</c:v>
                </c:pt>
                <c:pt idx="35" formatCode="_(* #,##0.00_);_(* \(#,##0.00\);_(* &quot;-&quot;??_);_(@_)">
                  <c:v>404.202</c:v>
                </c:pt>
                <c:pt idx="36" formatCode="_(* #,##0.00_);_(* \(#,##0.00\);_(* &quot;-&quot;??_);_(@_)">
                  <c:v>352.7</c:v>
                </c:pt>
                <c:pt idx="37" formatCode="_(* #,##0.00_);_(* \(#,##0.00\);_(* &quot;-&quot;??_);_(@_)">
                  <c:v>373.84</c:v>
                </c:pt>
                <c:pt idx="38" formatCode="_(* #,##0.00_);_(* \(#,##0.00\);_(* &quot;-&quot;??_);_(@_)">
                  <c:v>352.7</c:v>
                </c:pt>
                <c:pt idx="39" formatCode="_(* #,##0.00_);_(* \(#,##0.00\);_(* &quot;-&quot;??_);_(@_)">
                  <c:v>352.7</c:v>
                </c:pt>
                <c:pt idx="40" formatCode="_(* #,##0.00_);_(* \(#,##0.00\);_(* &quot;-&quot;??_);_(@_)">
                  <c:v>278.58</c:v>
                </c:pt>
                <c:pt idx="41" formatCode="_(* #,##0.00_);_(* \(#,##0.00\);_(* &quot;-&quot;??_);_(@_)">
                  <c:v>285.64999999999998</c:v>
                </c:pt>
                <c:pt idx="42" formatCode="_(* #,##0.00_);_(* \(#,##0.00\);_(* &quot;-&quot;??_);_(@_)">
                  <c:v>278.58</c:v>
                </c:pt>
                <c:pt idx="43" formatCode="_(* #,##0.00_);_(* \(#,##0.00\);_(* &quot;-&quot;??_);_(@_)">
                  <c:v>278.58</c:v>
                </c:pt>
                <c:pt idx="44" formatCode="_(* #,##0.00_);_(* \(#,##0.00\);_(* &quot;-&quot;??_);_(@_)">
                  <c:v>299.5</c:v>
                </c:pt>
                <c:pt idx="45" formatCode="_(* #,##0.00_);_(* \(#,##0.00\);_(* &quot;-&quot;??_);_(@_)">
                  <c:v>316.94099999999997</c:v>
                </c:pt>
                <c:pt idx="46" formatCode="_(* #,##0.00_);_(* \(#,##0.00\);_(* &quot;-&quot;??_);_(@_)">
                  <c:v>278.58</c:v>
                </c:pt>
                <c:pt idx="47" formatCode="_(* #,##0.00_);_(* \(#,##0.00\);_(* &quot;-&quot;??_);_(@_)">
                  <c:v>299.5</c:v>
                </c:pt>
              </c:numCache>
            </c:numRef>
          </c:val>
        </c:ser>
        <c:marker val="1"/>
        <c:axId val="59869056"/>
        <c:axId val="59871232"/>
      </c:lineChart>
      <c:catAx>
        <c:axId val="598366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67136"/>
        <c:crossesAt val="10"/>
        <c:lblAlgn val="ctr"/>
        <c:lblOffset val="100"/>
        <c:tickLblSkip val="1"/>
        <c:tickMarkSkip val="1"/>
      </c:catAx>
      <c:valAx>
        <c:axId val="59867136"/>
        <c:scaling>
          <c:orientation val="minMax"/>
          <c:max val="800"/>
          <c:min val="0"/>
        </c:scaling>
        <c:axPos val="l"/>
        <c:majorGridlines>
          <c:spPr>
            <a:ln w="3175">
              <a:solidFill>
                <a:srgbClr val="3333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1349693251534134E-3"/>
              <c:y val="0.46581872101671773"/>
            </c:manualLayout>
          </c:layout>
          <c:spPr>
            <a:noFill/>
            <a:ln w="25400">
              <a:noFill/>
            </a:ln>
          </c:spPr>
        </c:title>
        <c:numFmt formatCode="#,##0.000_);\(#,##0.00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36672"/>
        <c:crosses val="autoZero"/>
        <c:crossBetween val="between"/>
        <c:majorUnit val="100"/>
      </c:valAx>
      <c:catAx>
        <c:axId val="598690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
GRAFIK POLA NORMAL DAN REALISASI
        </a:t>
                </a:r>
              </a:p>
            </c:rich>
          </c:tx>
          <c:layout>
            <c:manualLayout>
              <c:xMode val="edge"/>
              <c:yMode val="edge"/>
              <c:x val="0.37806620520048068"/>
              <c:y val="0.56538899304253631"/>
            </c:manualLayout>
          </c:layout>
          <c:spPr>
            <a:noFill/>
            <a:ln w="25400">
              <a:noFill/>
            </a:ln>
          </c:spPr>
        </c:title>
        <c:numFmt formatCode="_(* #,##0.000_);_(* \(#,##0.000\);_(* &quot;-&quot;??_);_(@_)" sourceLinked="1"/>
        <c:tickLblPos val="nextTo"/>
        <c:crossAx val="59871232"/>
        <c:crosses val="autoZero"/>
        <c:lblAlgn val="ctr"/>
        <c:lblOffset val="100"/>
      </c:catAx>
      <c:valAx>
        <c:axId val="59871232"/>
        <c:scaling>
          <c:orientation val="minMax"/>
          <c:max val="90"/>
          <c:min val="10"/>
        </c:scaling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Elevasi ( m </a:t>
                </a:r>
                <a:r>
                  <a:rPr lang="en-US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10920245398774162"/>
              <c:y val="0.46740863964778234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69056"/>
        <c:crosses val="max"/>
        <c:crossBetween val="between"/>
        <c:majorUnit val="5"/>
      </c:valAx>
      <c:spPr>
        <a:solidFill>
          <a:srgbClr val="CCCCFF"/>
        </a:solidFill>
        <a:ln w="12700">
          <a:solidFill>
            <a:srgbClr val="99CC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00204498977505"/>
          <c:y val="0.63112855337534424"/>
          <c:w val="0.61282400153391292"/>
          <c:h val="0.31384499159831908"/>
        </c:manualLayout>
      </c:layout>
      <c:spPr>
        <a:solidFill>
          <a:srgbClr val="FFFFFF"/>
        </a:solidFill>
        <a:ln w="38100">
          <a:solidFill>
            <a:srgbClr val="FF66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52" l="1.23" r="0.75000000000001465" t="0.56000000000000005" header="0.5" footer="0.5"/>
    <c:pageSetup paperSize="5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344818</xdr:colOff>
      <xdr:row>26</xdr:row>
      <xdr:rowOff>156366</xdr:rowOff>
    </xdr:from>
    <xdr:to>
      <xdr:col>7</xdr:col>
      <xdr:colOff>348225</xdr:colOff>
      <xdr:row>34</xdr:row>
      <xdr:rowOff>95250</xdr:rowOff>
    </xdr:to>
    <xdr:pic>
      <xdr:nvPicPr>
        <xdr:cNvPr id="2" name="Picture 1" descr="16wadukgajahmungku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8848"/>
        <a:stretch>
          <a:fillRect/>
        </a:stretch>
      </xdr:blipFill>
      <xdr:spPr>
        <a:xfrm>
          <a:off x="2783218" y="4614066"/>
          <a:ext cx="1832207" cy="1234284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277292</xdr:colOff>
      <xdr:row>18</xdr:row>
      <xdr:rowOff>157605</xdr:rowOff>
    </xdr:from>
    <xdr:to>
      <xdr:col>4</xdr:col>
      <xdr:colOff>285614</xdr:colOff>
      <xdr:row>26</xdr:row>
      <xdr:rowOff>97693</xdr:rowOff>
    </xdr:to>
    <xdr:pic>
      <xdr:nvPicPr>
        <xdr:cNvPr id="3" name="Picture 2" descr="kedung-ombo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6797"/>
        <a:stretch>
          <a:fillRect/>
        </a:stretch>
      </xdr:blipFill>
      <xdr:spPr>
        <a:xfrm>
          <a:off x="886892" y="3319905"/>
          <a:ext cx="1837122" cy="1235488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344821</xdr:colOff>
      <xdr:row>19</xdr:row>
      <xdr:rowOff>70</xdr:rowOff>
    </xdr:from>
    <xdr:to>
      <xdr:col>7</xdr:col>
      <xdr:colOff>344588</xdr:colOff>
      <xdr:row>26</xdr:row>
      <xdr:rowOff>96480</xdr:rowOff>
    </xdr:to>
    <xdr:pic>
      <xdr:nvPicPr>
        <xdr:cNvPr id="4" name="Picture 3" descr="Waduk Wadaslinta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870"/>
        <a:stretch>
          <a:fillRect/>
        </a:stretch>
      </xdr:blipFill>
      <xdr:spPr>
        <a:xfrm>
          <a:off x="2783221" y="3324295"/>
          <a:ext cx="1828567" cy="1229885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273370</xdr:colOff>
      <xdr:row>27</xdr:row>
      <xdr:rowOff>1457</xdr:rowOff>
    </xdr:from>
    <xdr:to>
      <xdr:col>4</xdr:col>
      <xdr:colOff>277783</xdr:colOff>
      <xdr:row>34</xdr:row>
      <xdr:rowOff>96512</xdr:rowOff>
    </xdr:to>
    <xdr:pic>
      <xdr:nvPicPr>
        <xdr:cNvPr id="5" name="Picture 4" descr="waduk-Rawa-Pening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2970" y="4621082"/>
          <a:ext cx="1833213" cy="1228530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571502</xdr:colOff>
      <xdr:row>39</xdr:row>
      <xdr:rowOff>142875</xdr:rowOff>
    </xdr:from>
    <xdr:to>
      <xdr:col>2</xdr:col>
      <xdr:colOff>28576</xdr:colOff>
      <xdr:row>44</xdr:row>
      <xdr:rowOff>9678</xdr:rowOff>
    </xdr:to>
    <xdr:pic>
      <xdr:nvPicPr>
        <xdr:cNvPr id="6" name="Picture 5" descr="Loog-propinsi-jawa-tengah-transparent-backgroun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71502" y="6705600"/>
          <a:ext cx="676274" cy="752628"/>
        </a:xfrm>
        <a:prstGeom prst="rect">
          <a:avLst/>
        </a:prstGeom>
      </xdr:spPr>
    </xdr:pic>
    <xdr:clientData/>
  </xdr:twoCellAnchor>
  <xdr:oneCellAnchor>
    <xdr:from>
      <xdr:col>1</xdr:col>
      <xdr:colOff>581025</xdr:colOff>
      <xdr:row>39</xdr:row>
      <xdr:rowOff>133350</xdr:rowOff>
    </xdr:from>
    <xdr:ext cx="3702168" cy="765466"/>
    <xdr:sp macro="" textlink="">
      <xdr:nvSpPr>
        <xdr:cNvPr id="7" name="TextBox 6"/>
        <xdr:cNvSpPr txBox="1"/>
      </xdr:nvSpPr>
      <xdr:spPr>
        <a:xfrm>
          <a:off x="1190625" y="6696075"/>
          <a:ext cx="3702168" cy="765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1600" b="1"/>
            <a:t>DINAS PENGELOLAAN SUMBER DAYA AIR</a:t>
          </a:r>
        </a:p>
        <a:p>
          <a:pPr algn="ctr"/>
          <a:r>
            <a:rPr lang="en-US" sz="1600" b="1"/>
            <a:t>PROVINSI</a:t>
          </a:r>
          <a:r>
            <a:rPr lang="en-US" sz="1600" b="1" baseline="0"/>
            <a:t> JAWA TENGAH</a:t>
          </a:r>
        </a:p>
        <a:p>
          <a:pPr algn="ctr"/>
          <a:r>
            <a:rPr lang="en-US" sz="1100" baseline="0"/>
            <a:t>Jl. Madukoro Blok AA - BB Semarang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19</xdr:row>
      <xdr:rowOff>19050</xdr:rowOff>
    </xdr:from>
    <xdr:to>
      <xdr:col>6</xdr:col>
      <xdr:colOff>800100</xdr:colOff>
      <xdr:row>50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76200</xdr:rowOff>
    </xdr:from>
    <xdr:to>
      <xdr:col>6</xdr:col>
      <xdr:colOff>876300</xdr:colOff>
      <xdr:row>45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114300</xdr:rowOff>
    </xdr:from>
    <xdr:to>
      <xdr:col>6</xdr:col>
      <xdr:colOff>971550</xdr:colOff>
      <xdr:row>45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17</xdr:row>
      <xdr:rowOff>47625</xdr:rowOff>
    </xdr:from>
    <xdr:to>
      <xdr:col>7</xdr:col>
      <xdr:colOff>0</xdr:colOff>
      <xdr:row>41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19</xdr:row>
      <xdr:rowOff>19050</xdr:rowOff>
    </xdr:from>
    <xdr:to>
      <xdr:col>6</xdr:col>
      <xdr:colOff>800100</xdr:colOff>
      <xdr:row>50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16</xdr:row>
      <xdr:rowOff>142875</xdr:rowOff>
    </xdr:from>
    <xdr:to>
      <xdr:col>6</xdr:col>
      <xdr:colOff>628650</xdr:colOff>
      <xdr:row>46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18</xdr:row>
      <xdr:rowOff>133350</xdr:rowOff>
    </xdr:from>
    <xdr:to>
      <xdr:col>6</xdr:col>
      <xdr:colOff>628650</xdr:colOff>
      <xdr:row>45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180975</xdr:rowOff>
    </xdr:from>
    <xdr:to>
      <xdr:col>6</xdr:col>
      <xdr:colOff>762000</xdr:colOff>
      <xdr:row>46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19</xdr:row>
      <xdr:rowOff>147204</xdr:rowOff>
    </xdr:from>
    <xdr:to>
      <xdr:col>8</xdr:col>
      <xdr:colOff>303069</xdr:colOff>
      <xdr:row>45</xdr:row>
      <xdr:rowOff>103908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45</xdr:row>
      <xdr:rowOff>326570</xdr:rowOff>
    </xdr:from>
    <xdr:to>
      <xdr:col>25</xdr:col>
      <xdr:colOff>-1</xdr:colOff>
      <xdr:row>59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371475</xdr:colOff>
      <xdr:row>78</xdr:row>
      <xdr:rowOff>190500</xdr:rowOff>
    </xdr:from>
    <xdr:to>
      <xdr:col>39</xdr:col>
      <xdr:colOff>209550</xdr:colOff>
      <xdr:row>98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66675</xdr:colOff>
      <xdr:row>48</xdr:row>
      <xdr:rowOff>306917</xdr:rowOff>
    </xdr:from>
    <xdr:to>
      <xdr:col>39</xdr:col>
      <xdr:colOff>295275</xdr:colOff>
      <xdr:row>60</xdr:row>
      <xdr:rowOff>323851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228600</xdr:colOff>
      <xdr:row>67</xdr:row>
      <xdr:rowOff>104775</xdr:rowOff>
    </xdr:from>
    <xdr:to>
      <xdr:col>39</xdr:col>
      <xdr:colOff>142875</xdr:colOff>
      <xdr:row>76</xdr:row>
      <xdr:rowOff>95250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38100</xdr:rowOff>
    </xdr:from>
    <xdr:to>
      <xdr:col>8</xdr:col>
      <xdr:colOff>942975</xdr:colOff>
      <xdr:row>58</xdr:row>
      <xdr:rowOff>85725</xdr:rowOff>
    </xdr:to>
    <xdr:graphicFrame macro="">
      <xdr:nvGraphicFramePr>
        <xdr:cNvPr id="6066417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9525</xdr:rowOff>
    </xdr:from>
    <xdr:to>
      <xdr:col>9</xdr:col>
      <xdr:colOff>0</xdr:colOff>
      <xdr:row>123</xdr:row>
      <xdr:rowOff>19050</xdr:rowOff>
    </xdr:to>
    <xdr:graphicFrame macro="">
      <xdr:nvGraphicFramePr>
        <xdr:cNvPr id="605887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51</xdr:row>
      <xdr:rowOff>0</xdr:rowOff>
    </xdr:from>
    <xdr:to>
      <xdr:col>9</xdr:col>
      <xdr:colOff>0</xdr:colOff>
      <xdr:row>89</xdr:row>
      <xdr:rowOff>95250</xdr:rowOff>
    </xdr:to>
    <xdr:graphicFrame macro="">
      <xdr:nvGraphicFramePr>
        <xdr:cNvPr id="6058877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0.08824</cdr:x>
      <cdr:y>0.01906</cdr:y>
    </cdr:from>
    <cdr:to>
      <cdr:x>0.89965</cdr:x>
      <cdr:y>0.17176</cdr:y>
    </cdr:to>
    <cdr:sp macro="" textlink="">
      <cdr:nvSpPr>
        <cdr:cNvPr id="9072641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822" y="95117"/>
          <a:ext cx="6817509" cy="730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GRAFIK  VOLUME RENCANA REALISASI WADUK-WADUK KECIL</a:t>
          </a:r>
        </a:p>
        <a:p xmlns:a="http://schemas.openxmlformats.org/drawingml/2006/main"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MINGGU  V NOPEMBER 2015</a:t>
          </a:r>
        </a:p>
        <a:p xmlns:a="http://schemas.openxmlformats.org/drawingml/2006/main">
          <a:pPr algn="ctr" rtl="1">
            <a:defRPr sz="1000"/>
          </a:pPr>
          <a:endParaRPr lang="en-US" sz="1400" b="1" i="0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0.08678</cdr:x>
      <cdr:y>0.04258</cdr:y>
    </cdr:from>
    <cdr:to>
      <cdr:x>0.84139</cdr:x>
      <cdr:y>0.15464</cdr:y>
    </cdr:to>
    <cdr:sp macro="" textlink="">
      <cdr:nvSpPr>
        <cdr:cNvPr id="13661185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040" y="259329"/>
          <a:ext cx="5174269" cy="6824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GRAFIK  ELEVASI RENCANA DAN REALISASI WADUK - WADUK  KECIL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MINGGU  V NOPEMBER 2015</a:t>
          </a:r>
        </a:p>
        <a:p xmlns:a="http://schemas.openxmlformats.org/drawingml/2006/main">
          <a:pPr algn="ctr" rtl="1">
            <a:defRPr sz="1000"/>
          </a:pPr>
          <a:endParaRPr lang="en-US" sz="1200" b="1" i="0" strike="noStrike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69</xdr:row>
      <xdr:rowOff>19050</xdr:rowOff>
    </xdr:from>
    <xdr:to>
      <xdr:col>15</xdr:col>
      <xdr:colOff>466725</xdr:colOff>
      <xdr:row>124</xdr:row>
      <xdr:rowOff>114300</xdr:rowOff>
    </xdr:to>
    <xdr:graphicFrame macro="">
      <xdr:nvGraphicFramePr>
        <xdr:cNvPr id="6066827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171450</xdr:rowOff>
    </xdr:from>
    <xdr:to>
      <xdr:col>11</xdr:col>
      <xdr:colOff>542925</xdr:colOff>
      <xdr:row>12</xdr:row>
      <xdr:rowOff>9525</xdr:rowOff>
    </xdr:to>
    <xdr:sp macro="" textlink="">
      <xdr:nvSpPr>
        <xdr:cNvPr id="2" name="Oval 1"/>
        <xdr:cNvSpPr/>
      </xdr:nvSpPr>
      <xdr:spPr>
        <a:xfrm>
          <a:off x="2533650" y="609600"/>
          <a:ext cx="4714875" cy="1581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38 WADUK =</a:t>
          </a:r>
        </a:p>
        <a:p>
          <a:pPr algn="ctr"/>
          <a:r>
            <a:rPr lang="en-US" sz="1100" b="1"/>
            <a:t>8 WADUK BESAR + 30 WADUK KECIL</a:t>
          </a:r>
        </a:p>
        <a:p>
          <a:pPr algn="ctr"/>
          <a:r>
            <a:rPr lang="en-US" sz="1100" b="1"/>
            <a:t>YANG DIPANTAU</a:t>
          </a:r>
        </a:p>
      </xdr:txBody>
    </xdr:sp>
    <xdr:clientData/>
  </xdr:twoCellAnchor>
  <xdr:twoCellAnchor>
    <xdr:from>
      <xdr:col>4</xdr:col>
      <xdr:colOff>38099</xdr:colOff>
      <xdr:row>20</xdr:row>
      <xdr:rowOff>95250</xdr:rowOff>
    </xdr:from>
    <xdr:to>
      <xdr:col>7</xdr:col>
      <xdr:colOff>561974</xdr:colOff>
      <xdr:row>26</xdr:row>
      <xdr:rowOff>133350</xdr:rowOff>
    </xdr:to>
    <xdr:sp macro="" textlink="">
      <xdr:nvSpPr>
        <xdr:cNvPr id="3" name="Flowchart: Magnetic Disk 2"/>
        <xdr:cNvSpPr/>
      </xdr:nvSpPr>
      <xdr:spPr>
        <a:xfrm>
          <a:off x="2476499" y="3571875"/>
          <a:ext cx="2352675" cy="1009650"/>
        </a:xfrm>
        <a:prstGeom prst="flowChartMagneticDisk">
          <a:avLst/>
        </a:prstGeom>
        <a:solidFill>
          <a:srgbClr val="FFFF00">
            <a:alpha val="4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38099</xdr:colOff>
      <xdr:row>20</xdr:row>
      <xdr:rowOff>95250</xdr:rowOff>
    </xdr:from>
    <xdr:to>
      <xdr:col>11</xdr:col>
      <xdr:colOff>561974</xdr:colOff>
      <xdr:row>26</xdr:row>
      <xdr:rowOff>133350</xdr:rowOff>
    </xdr:to>
    <xdr:sp macro="" textlink="">
      <xdr:nvSpPr>
        <xdr:cNvPr id="4" name="Flowchart: Magnetic Disk 3"/>
        <xdr:cNvSpPr/>
      </xdr:nvSpPr>
      <xdr:spPr>
        <a:xfrm>
          <a:off x="4914899" y="3571875"/>
          <a:ext cx="2352675" cy="1009650"/>
        </a:xfrm>
        <a:prstGeom prst="flowChartMagneticDisk">
          <a:avLst/>
        </a:prstGeom>
        <a:solidFill>
          <a:srgbClr val="92D050">
            <a:alpha val="4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57149</xdr:colOff>
      <xdr:row>20</xdr:row>
      <xdr:rowOff>57150</xdr:rowOff>
    </xdr:from>
    <xdr:to>
      <xdr:col>15</xdr:col>
      <xdr:colOff>581024</xdr:colOff>
      <xdr:row>26</xdr:row>
      <xdr:rowOff>104775</xdr:rowOff>
    </xdr:to>
    <xdr:sp macro="" textlink="">
      <xdr:nvSpPr>
        <xdr:cNvPr id="5" name="Flowchart: Magnetic Disk 4"/>
        <xdr:cNvSpPr/>
      </xdr:nvSpPr>
      <xdr:spPr>
        <a:xfrm>
          <a:off x="7372349" y="3533775"/>
          <a:ext cx="2352675" cy="1019175"/>
        </a:xfrm>
        <a:prstGeom prst="flowChartMagneticDisk">
          <a:avLst/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47625</xdr:colOff>
      <xdr:row>20</xdr:row>
      <xdr:rowOff>95250</xdr:rowOff>
    </xdr:from>
    <xdr:to>
      <xdr:col>3</xdr:col>
      <xdr:colOff>571500</xdr:colOff>
      <xdr:row>26</xdr:row>
      <xdr:rowOff>133350</xdr:rowOff>
    </xdr:to>
    <xdr:sp macro="" textlink="">
      <xdr:nvSpPr>
        <xdr:cNvPr id="6" name="Flowchart: Magnetic Disk 5"/>
        <xdr:cNvSpPr/>
      </xdr:nvSpPr>
      <xdr:spPr>
        <a:xfrm>
          <a:off x="47625" y="3571875"/>
          <a:ext cx="2352675" cy="1009650"/>
        </a:xfrm>
        <a:prstGeom prst="flowChartMagneticDisk">
          <a:avLst/>
        </a:prstGeom>
        <a:solidFill>
          <a:srgbClr val="FF0000">
            <a:alpha val="4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552264</xdr:colOff>
      <xdr:row>10</xdr:row>
      <xdr:rowOff>81033</xdr:rowOff>
    </xdr:from>
    <xdr:to>
      <xdr:col>9</xdr:col>
      <xdr:colOff>316342</xdr:colOff>
      <xdr:row>20</xdr:row>
      <xdr:rowOff>123265</xdr:rowOff>
    </xdr:to>
    <xdr:grpSp>
      <xdr:nvGrpSpPr>
        <xdr:cNvPr id="7" name="Group 6"/>
        <xdr:cNvGrpSpPr/>
      </xdr:nvGrpSpPr>
      <xdr:grpSpPr>
        <a:xfrm rot="19800000">
          <a:off x="5429064" y="1938408"/>
          <a:ext cx="373678" cy="1661482"/>
          <a:chOff x="942975" y="845108"/>
          <a:chExt cx="381000" cy="1626465"/>
        </a:xfrm>
      </xdr:grpSpPr>
      <xdr:sp macro="" textlink="">
        <xdr:nvSpPr>
          <xdr:cNvPr id="8" name="Isosceles Triangle 7"/>
          <xdr:cNvSpPr/>
        </xdr:nvSpPr>
        <xdr:spPr>
          <a:xfrm rot="10800000">
            <a:off x="942975" y="2143125"/>
            <a:ext cx="381000" cy="328448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997565" y="845108"/>
            <a:ext cx="266700" cy="1311243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6</xdr:col>
      <xdr:colOff>289868</xdr:colOff>
      <xdr:row>10</xdr:row>
      <xdr:rowOff>124421</xdr:rowOff>
    </xdr:from>
    <xdr:to>
      <xdr:col>7</xdr:col>
      <xdr:colOff>61268</xdr:colOff>
      <xdr:row>20</xdr:row>
      <xdr:rowOff>122111</xdr:rowOff>
    </xdr:to>
    <xdr:grpSp>
      <xdr:nvGrpSpPr>
        <xdr:cNvPr id="10" name="Group 9"/>
        <xdr:cNvGrpSpPr/>
      </xdr:nvGrpSpPr>
      <xdr:grpSpPr>
        <a:xfrm rot="1800000">
          <a:off x="3947468" y="1981796"/>
          <a:ext cx="381000" cy="1616940"/>
          <a:chOff x="942975" y="845108"/>
          <a:chExt cx="381000" cy="1626465"/>
        </a:xfrm>
      </xdr:grpSpPr>
      <xdr:sp macro="" textlink="">
        <xdr:nvSpPr>
          <xdr:cNvPr id="11" name="Isosceles Triangle 10"/>
          <xdr:cNvSpPr/>
        </xdr:nvSpPr>
        <xdr:spPr>
          <a:xfrm rot="10800000">
            <a:off x="942975" y="2143125"/>
            <a:ext cx="381000" cy="328448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Rectangle 11"/>
          <xdr:cNvSpPr/>
        </xdr:nvSpPr>
        <xdr:spPr>
          <a:xfrm>
            <a:off x="997565" y="845108"/>
            <a:ext cx="266700" cy="1311243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</xdr:col>
      <xdr:colOff>394841</xdr:colOff>
      <xdr:row>13</xdr:row>
      <xdr:rowOff>18754</xdr:rowOff>
    </xdr:from>
    <xdr:to>
      <xdr:col>5</xdr:col>
      <xdr:colOff>414786</xdr:colOff>
      <xdr:row>15</xdr:row>
      <xdr:rowOff>38397</xdr:rowOff>
    </xdr:to>
    <xdr:grpSp>
      <xdr:nvGrpSpPr>
        <xdr:cNvPr id="13" name="Group 12"/>
        <xdr:cNvGrpSpPr/>
      </xdr:nvGrpSpPr>
      <xdr:grpSpPr>
        <a:xfrm rot="2700000">
          <a:off x="2061867" y="1304478"/>
          <a:ext cx="343493" cy="2458345"/>
          <a:chOff x="942975" y="-153486"/>
          <a:chExt cx="381000" cy="2625059"/>
        </a:xfrm>
      </xdr:grpSpPr>
      <xdr:sp macro="" textlink="">
        <xdr:nvSpPr>
          <xdr:cNvPr id="14" name="Isosceles Triangle 13"/>
          <xdr:cNvSpPr/>
        </xdr:nvSpPr>
        <xdr:spPr>
          <a:xfrm rot="10800000">
            <a:off x="942975" y="2143125"/>
            <a:ext cx="381000" cy="328448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/>
          <xdr:cNvSpPr/>
        </xdr:nvSpPr>
        <xdr:spPr>
          <a:xfrm>
            <a:off x="997565" y="-153486"/>
            <a:ext cx="266700" cy="2309837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11</xdr:col>
      <xdr:colOff>390868</xdr:colOff>
      <xdr:row>4</xdr:row>
      <xdr:rowOff>100916</xdr:rowOff>
    </xdr:from>
    <xdr:to>
      <xdr:col>12</xdr:col>
      <xdr:colOff>185381</xdr:colOff>
      <xdr:row>20</xdr:row>
      <xdr:rowOff>122909</xdr:rowOff>
    </xdr:to>
    <xdr:grpSp>
      <xdr:nvGrpSpPr>
        <xdr:cNvPr id="16" name="Group 15"/>
        <xdr:cNvGrpSpPr/>
      </xdr:nvGrpSpPr>
      <xdr:grpSpPr>
        <a:xfrm rot="18900000">
          <a:off x="7096468" y="939116"/>
          <a:ext cx="404113" cy="2660418"/>
          <a:chOff x="942975" y="-153486"/>
          <a:chExt cx="381000" cy="2625059"/>
        </a:xfrm>
      </xdr:grpSpPr>
      <xdr:sp macro="" textlink="">
        <xdr:nvSpPr>
          <xdr:cNvPr id="17" name="Isosceles Triangle 16"/>
          <xdr:cNvSpPr/>
        </xdr:nvSpPr>
        <xdr:spPr>
          <a:xfrm rot="10800000">
            <a:off x="942975" y="2143125"/>
            <a:ext cx="381000" cy="328448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8" name="Rectangle 17"/>
          <xdr:cNvSpPr/>
        </xdr:nvSpPr>
        <xdr:spPr>
          <a:xfrm>
            <a:off x="997565" y="-153486"/>
            <a:ext cx="266700" cy="2309837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344818</xdr:colOff>
      <xdr:row>26</xdr:row>
      <xdr:rowOff>156366</xdr:rowOff>
    </xdr:from>
    <xdr:to>
      <xdr:col>7</xdr:col>
      <xdr:colOff>348225</xdr:colOff>
      <xdr:row>34</xdr:row>
      <xdr:rowOff>95250</xdr:rowOff>
    </xdr:to>
    <xdr:pic>
      <xdr:nvPicPr>
        <xdr:cNvPr id="2" name="Picture 1" descr="16wadukgajahmungku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8848"/>
        <a:stretch>
          <a:fillRect/>
        </a:stretch>
      </xdr:blipFill>
      <xdr:spPr>
        <a:xfrm>
          <a:off x="2783218" y="4614066"/>
          <a:ext cx="1832207" cy="1234284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277292</xdr:colOff>
      <xdr:row>18</xdr:row>
      <xdr:rowOff>157605</xdr:rowOff>
    </xdr:from>
    <xdr:to>
      <xdr:col>4</xdr:col>
      <xdr:colOff>285614</xdr:colOff>
      <xdr:row>26</xdr:row>
      <xdr:rowOff>97693</xdr:rowOff>
    </xdr:to>
    <xdr:pic>
      <xdr:nvPicPr>
        <xdr:cNvPr id="3" name="Picture 2" descr="kedung-ombo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6797"/>
        <a:stretch>
          <a:fillRect/>
        </a:stretch>
      </xdr:blipFill>
      <xdr:spPr>
        <a:xfrm>
          <a:off x="886892" y="3319905"/>
          <a:ext cx="1837122" cy="1235488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344821</xdr:colOff>
      <xdr:row>19</xdr:row>
      <xdr:rowOff>70</xdr:rowOff>
    </xdr:from>
    <xdr:to>
      <xdr:col>7</xdr:col>
      <xdr:colOff>344588</xdr:colOff>
      <xdr:row>26</xdr:row>
      <xdr:rowOff>96480</xdr:rowOff>
    </xdr:to>
    <xdr:pic>
      <xdr:nvPicPr>
        <xdr:cNvPr id="4" name="Picture 3" descr="Waduk Wadaslinta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870"/>
        <a:stretch>
          <a:fillRect/>
        </a:stretch>
      </xdr:blipFill>
      <xdr:spPr>
        <a:xfrm>
          <a:off x="2783221" y="3324295"/>
          <a:ext cx="1828567" cy="1229885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273370</xdr:colOff>
      <xdr:row>27</xdr:row>
      <xdr:rowOff>1457</xdr:rowOff>
    </xdr:from>
    <xdr:to>
      <xdr:col>4</xdr:col>
      <xdr:colOff>277783</xdr:colOff>
      <xdr:row>34</xdr:row>
      <xdr:rowOff>96512</xdr:rowOff>
    </xdr:to>
    <xdr:pic>
      <xdr:nvPicPr>
        <xdr:cNvPr id="5" name="Picture 4" descr="waduk-Rawa-Pening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2970" y="4621082"/>
          <a:ext cx="1833213" cy="1228530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571502</xdr:colOff>
      <xdr:row>39</xdr:row>
      <xdr:rowOff>142875</xdr:rowOff>
    </xdr:from>
    <xdr:to>
      <xdr:col>1</xdr:col>
      <xdr:colOff>581025</xdr:colOff>
      <xdr:row>44</xdr:row>
      <xdr:rowOff>9678</xdr:rowOff>
    </xdr:to>
    <xdr:pic>
      <xdr:nvPicPr>
        <xdr:cNvPr id="6" name="Picture 5" descr="Loog-propinsi-jawa-tengah-transparent-backgroun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71502" y="6705600"/>
          <a:ext cx="619123" cy="752628"/>
        </a:xfrm>
        <a:prstGeom prst="rect">
          <a:avLst/>
        </a:prstGeom>
      </xdr:spPr>
    </xdr:pic>
    <xdr:clientData/>
  </xdr:twoCellAnchor>
  <xdr:oneCellAnchor>
    <xdr:from>
      <xdr:col>1</xdr:col>
      <xdr:colOff>581025</xdr:colOff>
      <xdr:row>39</xdr:row>
      <xdr:rowOff>133350</xdr:rowOff>
    </xdr:from>
    <xdr:ext cx="3702168" cy="765466"/>
    <xdr:sp macro="" textlink="">
      <xdr:nvSpPr>
        <xdr:cNvPr id="7" name="TextBox 6"/>
        <xdr:cNvSpPr txBox="1"/>
      </xdr:nvSpPr>
      <xdr:spPr>
        <a:xfrm>
          <a:off x="1190625" y="6696075"/>
          <a:ext cx="3702168" cy="765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1600" b="1"/>
            <a:t>DINAS PENGELOLAAN SUMBER DAYA AIR</a:t>
          </a:r>
        </a:p>
        <a:p>
          <a:pPr algn="ctr"/>
          <a:r>
            <a:rPr lang="en-US" sz="1600" b="1"/>
            <a:t>PROVINSI</a:t>
          </a:r>
          <a:r>
            <a:rPr lang="en-US" sz="1600" b="1" baseline="0"/>
            <a:t> JAWA TENGAH</a:t>
          </a:r>
        </a:p>
        <a:p>
          <a:pPr algn="ctr"/>
          <a:r>
            <a:rPr lang="en-US" sz="1100" baseline="0"/>
            <a:t>Jl. Madukoro Blok AA - BB Semarang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duk%20Minggu%20ke%20II%20Septembe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ASE/HARTADI%20%202015/WADUK%20%202015/8.%20AGUSTUS/WD%20%20MG%20KE%20LIMA%20%20AGUSTUS%20l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ASE/HARTADI%20%202015/WADUK%20%202015/8.%20AGUSTUS/AZHARI%20Folder/BARU/DATA%20BASE/VOLUME%20HARIAN%20WADUK/VOL%20%20WD%20%20%20SE%20JATEN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 JATENG"/>
      <sheetName val="GRAHAYU"/>
      <sheetName val="GRACABAN"/>
      <sheetName val="GRARWNING"/>
      <sheetName val="GRAOMBO"/>
      <sheetName val="GR GJMUNGKUR"/>
      <sheetName val="GRAWDLTG"/>
      <sheetName val="GRASPOR"/>
      <sheetName val="GDIRMAN"/>
      <sheetName val="AREAL"/>
      <sheetName val="UTAMA"/>
      <sheetName val="RINCI 1"/>
      <sheetName val="RINCI 2"/>
      <sheetName val="KDOMBO"/>
      <sheetName val="ANALISA"/>
      <sheetName val="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F17">
            <v>88.61</v>
          </cell>
        </row>
      </sheetData>
      <sheetData sheetId="11">
        <row r="9">
          <cell r="H9">
            <v>4.1559999999999997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A JATENG"/>
      <sheetName val="GRARWNING"/>
      <sheetName val="GDIRMAN"/>
      <sheetName val="AREAL"/>
      <sheetName val="GRACABAN"/>
      <sheetName val="GRAHAYU"/>
      <sheetName val="GRASPOR"/>
      <sheetName val="GR GJMUNGKUR"/>
      <sheetName val="GRAWDLTG"/>
      <sheetName val="GRAOMBO"/>
      <sheetName val="UTAMA"/>
      <sheetName val="RINCI 1"/>
      <sheetName val="RINCI 2"/>
      <sheetName val="KDOMB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5">
          <cell r="AB65">
            <v>1029</v>
          </cell>
        </row>
        <row r="66">
          <cell r="AB66">
            <v>1041</v>
          </cell>
        </row>
        <row r="67">
          <cell r="AB67">
            <v>1051.77</v>
          </cell>
        </row>
        <row r="68">
          <cell r="AB68">
            <v>1060</v>
          </cell>
        </row>
        <row r="69">
          <cell r="AB69">
            <v>1076</v>
          </cell>
        </row>
        <row r="70">
          <cell r="AB70">
            <v>1078.126</v>
          </cell>
        </row>
        <row r="71">
          <cell r="AB71">
            <v>1079.1300000000001</v>
          </cell>
        </row>
        <row r="72">
          <cell r="AB72">
            <v>1077</v>
          </cell>
        </row>
        <row r="73">
          <cell r="AB73">
            <v>1079.671</v>
          </cell>
        </row>
        <row r="74">
          <cell r="AB74">
            <v>1076.8</v>
          </cell>
        </row>
        <row r="75">
          <cell r="AB75">
            <v>1071.664</v>
          </cell>
        </row>
        <row r="76">
          <cell r="AB76">
            <v>1073</v>
          </cell>
        </row>
        <row r="77">
          <cell r="AB77">
            <v>1080.2</v>
          </cell>
        </row>
        <row r="78">
          <cell r="AB78">
            <v>1088.3699999999999</v>
          </cell>
        </row>
        <row r="79">
          <cell r="AB79">
            <v>1093.7</v>
          </cell>
        </row>
        <row r="80">
          <cell r="AB80">
            <v>1097.3800000000001</v>
          </cell>
        </row>
        <row r="81">
          <cell r="AB81">
            <v>1100.047</v>
          </cell>
        </row>
        <row r="82">
          <cell r="AB82">
            <v>1103.213</v>
          </cell>
        </row>
        <row r="83">
          <cell r="AB83">
            <v>1113.79</v>
          </cell>
        </row>
        <row r="84">
          <cell r="AB84">
            <v>1169</v>
          </cell>
        </row>
        <row r="85">
          <cell r="AB85">
            <v>1172</v>
          </cell>
        </row>
        <row r="86">
          <cell r="AB86">
            <v>1178</v>
          </cell>
        </row>
        <row r="87">
          <cell r="AB87">
            <v>1190</v>
          </cell>
        </row>
        <row r="88">
          <cell r="AB88">
            <v>1196</v>
          </cell>
        </row>
        <row r="89">
          <cell r="AB89">
            <v>1210</v>
          </cell>
        </row>
        <row r="90">
          <cell r="AB90">
            <v>1221</v>
          </cell>
        </row>
        <row r="91">
          <cell r="AB91">
            <v>1241.48</v>
          </cell>
        </row>
        <row r="92">
          <cell r="AB92">
            <v>1241.0250000000001</v>
          </cell>
        </row>
        <row r="93">
          <cell r="AB93">
            <v>1252.08</v>
          </cell>
        </row>
        <row r="94">
          <cell r="AB94">
            <v>1262.1500000000001</v>
          </cell>
        </row>
        <row r="95">
          <cell r="AB95">
            <v>1287.5</v>
          </cell>
        </row>
        <row r="96">
          <cell r="AB96">
            <v>1334.35</v>
          </cell>
        </row>
        <row r="97">
          <cell r="AB97">
            <v>1347</v>
          </cell>
        </row>
        <row r="98">
          <cell r="AB98">
            <v>1345.13</v>
          </cell>
        </row>
        <row r="99">
          <cell r="AB99">
            <v>1365.547</v>
          </cell>
        </row>
        <row r="100">
          <cell r="AB100">
            <v>1354.9860000000001</v>
          </cell>
        </row>
        <row r="101">
          <cell r="AB101">
            <v>1362.816</v>
          </cell>
        </row>
        <row r="102">
          <cell r="AB102">
            <v>1384.1179999999999</v>
          </cell>
        </row>
        <row r="103">
          <cell r="AB103">
            <v>1387.24</v>
          </cell>
        </row>
        <row r="104">
          <cell r="AB104">
            <v>1401.2249999999999</v>
          </cell>
        </row>
        <row r="105">
          <cell r="AB105">
            <v>1424.75</v>
          </cell>
        </row>
        <row r="106">
          <cell r="AB106">
            <v>1430</v>
          </cell>
        </row>
        <row r="107">
          <cell r="AB107">
            <v>1438</v>
          </cell>
        </row>
        <row r="108">
          <cell r="AB108">
            <v>1447</v>
          </cell>
        </row>
        <row r="109">
          <cell r="AB109">
            <v>1462</v>
          </cell>
        </row>
        <row r="110">
          <cell r="AB110">
            <v>1460.48</v>
          </cell>
        </row>
        <row r="111">
          <cell r="AB111">
            <v>1458.32</v>
          </cell>
        </row>
        <row r="112">
          <cell r="AB112">
            <v>1459</v>
          </cell>
        </row>
        <row r="113">
          <cell r="AB113">
            <v>1463.24</v>
          </cell>
        </row>
        <row r="114">
          <cell r="AB114">
            <v>1463</v>
          </cell>
        </row>
        <row r="115">
          <cell r="AB115">
            <v>1485</v>
          </cell>
        </row>
        <row r="116">
          <cell r="AB116">
            <v>1486.52</v>
          </cell>
        </row>
        <row r="117">
          <cell r="AB117">
            <v>1483.77</v>
          </cell>
        </row>
        <row r="118">
          <cell r="AB118">
            <v>1468.3579999999999</v>
          </cell>
        </row>
        <row r="119">
          <cell r="AB119">
            <v>1463</v>
          </cell>
        </row>
        <row r="120">
          <cell r="AB120">
            <v>1456.37</v>
          </cell>
        </row>
        <row r="121">
          <cell r="AB121">
            <v>1452.1669999999999</v>
          </cell>
        </row>
        <row r="122">
          <cell r="AB122">
            <v>1447.6679999999999</v>
          </cell>
        </row>
        <row r="123">
          <cell r="AB123">
            <v>1445.55</v>
          </cell>
        </row>
        <row r="124">
          <cell r="AB124">
            <v>1448.136</v>
          </cell>
        </row>
        <row r="125">
          <cell r="AB125">
            <v>1456.89</v>
          </cell>
        </row>
        <row r="126">
          <cell r="AB126">
            <v>1445.79</v>
          </cell>
        </row>
        <row r="127">
          <cell r="AB127">
            <v>1460.356</v>
          </cell>
        </row>
        <row r="128">
          <cell r="AB128">
            <v>1475.3</v>
          </cell>
        </row>
        <row r="129">
          <cell r="AB129">
            <v>1489.981</v>
          </cell>
        </row>
        <row r="130">
          <cell r="AB130">
            <v>1521.962</v>
          </cell>
        </row>
        <row r="131">
          <cell r="AB131">
            <v>1543.9960000000001</v>
          </cell>
        </row>
        <row r="132">
          <cell r="AB132">
            <v>1533.19</v>
          </cell>
        </row>
        <row r="133">
          <cell r="AB133">
            <v>1517.5170000000001</v>
          </cell>
        </row>
        <row r="134">
          <cell r="AB134">
            <v>1519.1410000000001</v>
          </cell>
        </row>
        <row r="135">
          <cell r="AB135">
            <v>1521.8309999999999</v>
          </cell>
        </row>
        <row r="136">
          <cell r="AB136">
            <v>1543.4390000000001</v>
          </cell>
        </row>
        <row r="137">
          <cell r="AB137">
            <v>1538.66</v>
          </cell>
        </row>
        <row r="138">
          <cell r="AB138">
            <v>1537.538</v>
          </cell>
        </row>
        <row r="139">
          <cell r="AB139">
            <v>1539.557</v>
          </cell>
        </row>
        <row r="140">
          <cell r="AB140">
            <v>1537.43</v>
          </cell>
        </row>
        <row r="141">
          <cell r="AB141">
            <v>1537.38</v>
          </cell>
        </row>
        <row r="142">
          <cell r="AB142">
            <v>1537.671</v>
          </cell>
        </row>
        <row r="143">
          <cell r="AB143">
            <v>1547</v>
          </cell>
        </row>
        <row r="144">
          <cell r="AB144">
            <v>1556</v>
          </cell>
        </row>
        <row r="145">
          <cell r="AB145">
            <v>1561</v>
          </cell>
        </row>
        <row r="146">
          <cell r="AB146">
            <v>1566.96</v>
          </cell>
        </row>
        <row r="147">
          <cell r="AB147">
            <v>1585.3</v>
          </cell>
        </row>
        <row r="148">
          <cell r="AB148">
            <v>1590.71</v>
          </cell>
        </row>
        <row r="149">
          <cell r="AB149">
            <v>1594.2</v>
          </cell>
        </row>
        <row r="150">
          <cell r="AB150">
            <v>1594.5</v>
          </cell>
        </row>
        <row r="151">
          <cell r="AB151">
            <v>1598.92</v>
          </cell>
        </row>
        <row r="152">
          <cell r="AB152">
            <v>1609.835</v>
          </cell>
        </row>
        <row r="153">
          <cell r="AB153">
            <v>1612.5889999999999</v>
          </cell>
        </row>
        <row r="154">
          <cell r="AB154">
            <v>1607.482</v>
          </cell>
        </row>
        <row r="155">
          <cell r="AB155">
            <v>1616</v>
          </cell>
        </row>
        <row r="156">
          <cell r="AB156">
            <v>1627.44</v>
          </cell>
        </row>
        <row r="157">
          <cell r="AB157">
            <v>1643.54</v>
          </cell>
        </row>
        <row r="158">
          <cell r="AB158">
            <v>1655.1</v>
          </cell>
        </row>
        <row r="159">
          <cell r="AB159">
            <v>1664</v>
          </cell>
        </row>
        <row r="160">
          <cell r="AB160">
            <v>1661.77</v>
          </cell>
        </row>
        <row r="161">
          <cell r="AB161">
            <v>1663.9169999999999</v>
          </cell>
        </row>
        <row r="162">
          <cell r="AB162">
            <v>1664.895</v>
          </cell>
        </row>
        <row r="163">
          <cell r="AB163">
            <v>1662.8879999999999</v>
          </cell>
        </row>
        <row r="164">
          <cell r="AB164">
            <v>1659.992</v>
          </cell>
        </row>
        <row r="165">
          <cell r="AB165">
            <v>1646.038</v>
          </cell>
        </row>
        <row r="166">
          <cell r="AB166">
            <v>1649.652</v>
          </cell>
        </row>
        <row r="167">
          <cell r="AB167">
            <v>1654.883</v>
          </cell>
        </row>
        <row r="168">
          <cell r="AB168">
            <v>1655.1780000000001</v>
          </cell>
        </row>
        <row r="169">
          <cell r="AB169">
            <v>1653.616</v>
          </cell>
        </row>
        <row r="170">
          <cell r="AB170">
            <v>1653.9349999999999</v>
          </cell>
        </row>
        <row r="171">
          <cell r="AB171">
            <v>1649.404</v>
          </cell>
        </row>
        <row r="172">
          <cell r="AB172">
            <v>1647.5139999999999</v>
          </cell>
        </row>
        <row r="173">
          <cell r="AB173">
            <v>1658.9010000000001</v>
          </cell>
        </row>
        <row r="174">
          <cell r="AB174">
            <v>1656.47</v>
          </cell>
        </row>
        <row r="175">
          <cell r="AB175">
            <v>1659</v>
          </cell>
        </row>
        <row r="176">
          <cell r="AB176">
            <v>1659</v>
          </cell>
        </row>
        <row r="177">
          <cell r="AB177">
            <v>1697</v>
          </cell>
        </row>
        <row r="178">
          <cell r="AB178">
            <v>1721</v>
          </cell>
        </row>
        <row r="179">
          <cell r="AB179">
            <v>1743</v>
          </cell>
        </row>
        <row r="180">
          <cell r="AB180">
            <v>1747</v>
          </cell>
        </row>
        <row r="181">
          <cell r="AB181">
            <v>1743</v>
          </cell>
        </row>
        <row r="182">
          <cell r="AB182">
            <v>1738</v>
          </cell>
        </row>
        <row r="183">
          <cell r="AB183">
            <v>1739.4</v>
          </cell>
        </row>
        <row r="184">
          <cell r="AB184">
            <v>1736</v>
          </cell>
        </row>
        <row r="185">
          <cell r="AB185">
            <v>1739.84</v>
          </cell>
        </row>
        <row r="186">
          <cell r="AB186">
            <v>1741.6</v>
          </cell>
        </row>
        <row r="187">
          <cell r="AB187">
            <v>1732.42</v>
          </cell>
        </row>
        <row r="188">
          <cell r="AB188">
            <v>1722.65</v>
          </cell>
        </row>
        <row r="189">
          <cell r="AB189">
            <v>1722</v>
          </cell>
        </row>
        <row r="190">
          <cell r="AB190">
            <v>1716</v>
          </cell>
        </row>
        <row r="191">
          <cell r="AB191">
            <v>1709</v>
          </cell>
        </row>
        <row r="192">
          <cell r="AB192">
            <v>1695</v>
          </cell>
        </row>
        <row r="193">
          <cell r="AB193">
            <v>1692</v>
          </cell>
        </row>
        <row r="194">
          <cell r="AB194">
            <v>1688</v>
          </cell>
        </row>
        <row r="195">
          <cell r="AB195">
            <v>1681</v>
          </cell>
        </row>
        <row r="196">
          <cell r="AB196">
            <v>1674</v>
          </cell>
        </row>
        <row r="197">
          <cell r="AB197">
            <v>1668</v>
          </cell>
        </row>
        <row r="198">
          <cell r="AB198">
            <v>1669</v>
          </cell>
        </row>
        <row r="199">
          <cell r="AB199">
            <v>1666</v>
          </cell>
        </row>
        <row r="200">
          <cell r="AB200">
            <v>1661</v>
          </cell>
        </row>
        <row r="201">
          <cell r="AB201">
            <v>1654</v>
          </cell>
        </row>
        <row r="202">
          <cell r="AB202">
            <v>1645</v>
          </cell>
        </row>
        <row r="203">
          <cell r="AB203">
            <v>1636</v>
          </cell>
        </row>
        <row r="204">
          <cell r="AB204">
            <v>1623</v>
          </cell>
        </row>
        <row r="205">
          <cell r="AB205">
            <v>1615.54</v>
          </cell>
        </row>
        <row r="206">
          <cell r="AB206">
            <v>1606</v>
          </cell>
        </row>
        <row r="207">
          <cell r="AB207">
            <v>1597</v>
          </cell>
        </row>
        <row r="208">
          <cell r="AB208">
            <v>1592</v>
          </cell>
        </row>
        <row r="209">
          <cell r="AB209">
            <v>1584</v>
          </cell>
        </row>
        <row r="210">
          <cell r="AB210">
            <v>1589</v>
          </cell>
        </row>
        <row r="211">
          <cell r="AB211">
            <v>1577</v>
          </cell>
        </row>
        <row r="212">
          <cell r="AB212">
            <v>1566</v>
          </cell>
        </row>
        <row r="213">
          <cell r="AB213">
            <v>1557</v>
          </cell>
        </row>
        <row r="214">
          <cell r="AB214">
            <v>1543</v>
          </cell>
        </row>
        <row r="215">
          <cell r="AB215">
            <v>1534</v>
          </cell>
        </row>
        <row r="216">
          <cell r="AB216">
            <v>1525</v>
          </cell>
        </row>
        <row r="217">
          <cell r="AB217">
            <v>1529</v>
          </cell>
        </row>
        <row r="218">
          <cell r="AB218">
            <v>1529</v>
          </cell>
        </row>
        <row r="219">
          <cell r="AB219">
            <v>1519</v>
          </cell>
        </row>
        <row r="220">
          <cell r="AB220">
            <v>1508</v>
          </cell>
        </row>
        <row r="221">
          <cell r="AB221">
            <v>1503</v>
          </cell>
        </row>
        <row r="222">
          <cell r="AB222">
            <v>1494</v>
          </cell>
        </row>
        <row r="223">
          <cell r="AB223">
            <v>1491</v>
          </cell>
        </row>
        <row r="224">
          <cell r="AB224">
            <v>1483</v>
          </cell>
        </row>
        <row r="225">
          <cell r="AB225">
            <v>1477</v>
          </cell>
        </row>
        <row r="226">
          <cell r="AB226">
            <v>1469</v>
          </cell>
        </row>
        <row r="227">
          <cell r="AB227">
            <v>1463</v>
          </cell>
        </row>
        <row r="228">
          <cell r="AB228">
            <v>1452</v>
          </cell>
        </row>
        <row r="229">
          <cell r="AB229">
            <v>1445.75</v>
          </cell>
        </row>
        <row r="230">
          <cell r="AB230">
            <v>1440</v>
          </cell>
        </row>
        <row r="231">
          <cell r="AB231">
            <v>1431</v>
          </cell>
        </row>
        <row r="232">
          <cell r="AB232">
            <v>1430</v>
          </cell>
        </row>
        <row r="233">
          <cell r="AB233">
            <v>1424</v>
          </cell>
        </row>
        <row r="234">
          <cell r="AB234">
            <v>1415.7</v>
          </cell>
        </row>
        <row r="235">
          <cell r="AB235">
            <v>1407.8</v>
          </cell>
        </row>
        <row r="236">
          <cell r="AB236">
            <v>1400</v>
          </cell>
        </row>
        <row r="237">
          <cell r="AB237">
            <v>1395</v>
          </cell>
        </row>
        <row r="238">
          <cell r="AB238">
            <v>1389</v>
          </cell>
        </row>
        <row r="239">
          <cell r="AB239">
            <v>1380</v>
          </cell>
        </row>
        <row r="240">
          <cell r="AB240">
            <v>1372.64</v>
          </cell>
        </row>
        <row r="241">
          <cell r="AB241">
            <v>1367.76</v>
          </cell>
        </row>
        <row r="242">
          <cell r="AB242">
            <v>1359.76</v>
          </cell>
        </row>
        <row r="243">
          <cell r="AB243">
            <v>1352</v>
          </cell>
        </row>
        <row r="244">
          <cell r="AB244">
            <v>1347</v>
          </cell>
        </row>
        <row r="245">
          <cell r="AB245">
            <v>1343.9</v>
          </cell>
        </row>
        <row r="246">
          <cell r="AB246">
            <v>1337.96</v>
          </cell>
        </row>
        <row r="247">
          <cell r="AB247">
            <v>1329.65</v>
          </cell>
        </row>
        <row r="248">
          <cell r="AB248">
            <v>1323.37</v>
          </cell>
        </row>
        <row r="249">
          <cell r="AB249">
            <v>1317.85</v>
          </cell>
        </row>
        <row r="250">
          <cell r="AB250">
            <v>1313.4780000000001</v>
          </cell>
        </row>
        <row r="251">
          <cell r="AB251">
            <v>1304.8399999999999</v>
          </cell>
        </row>
        <row r="252">
          <cell r="AB252">
            <v>1298.0139999999999</v>
          </cell>
        </row>
        <row r="253">
          <cell r="AB253">
            <v>1288.3399999999999</v>
          </cell>
        </row>
        <row r="254">
          <cell r="AB254">
            <v>1283.74</v>
          </cell>
        </row>
        <row r="255">
          <cell r="AB255">
            <v>1274.605</v>
          </cell>
        </row>
        <row r="256">
          <cell r="AB256">
            <v>1273.1300000000001</v>
          </cell>
        </row>
        <row r="257">
          <cell r="AB257">
            <v>1264.32</v>
          </cell>
        </row>
        <row r="258">
          <cell r="AB258">
            <v>1258.52</v>
          </cell>
        </row>
        <row r="259">
          <cell r="AB259">
            <v>1253.6300000000001</v>
          </cell>
        </row>
        <row r="260">
          <cell r="AB260">
            <v>1249.1500000000001</v>
          </cell>
        </row>
        <row r="261">
          <cell r="AB261">
            <v>1240.25</v>
          </cell>
        </row>
        <row r="262">
          <cell r="AB262">
            <v>1233.933</v>
          </cell>
        </row>
        <row r="263">
          <cell r="AB263">
            <v>1227.92</v>
          </cell>
        </row>
        <row r="264">
          <cell r="AB264">
            <v>1220.8150000000001</v>
          </cell>
        </row>
        <row r="265">
          <cell r="AB265">
            <v>1215.44</v>
          </cell>
        </row>
        <row r="266">
          <cell r="AB266">
            <v>1218.5</v>
          </cell>
        </row>
        <row r="267">
          <cell r="AB267">
            <v>1203.52</v>
          </cell>
        </row>
        <row r="268">
          <cell r="AB268">
            <v>1197.72</v>
          </cell>
        </row>
        <row r="269">
          <cell r="AB269">
            <v>1191.617</v>
          </cell>
        </row>
        <row r="270">
          <cell r="AB270">
            <v>1185.8900000000001</v>
          </cell>
        </row>
        <row r="271">
          <cell r="AB271">
            <v>1179.048</v>
          </cell>
        </row>
        <row r="272">
          <cell r="AB272">
            <v>1171</v>
          </cell>
        </row>
        <row r="273">
          <cell r="AB273">
            <v>1152.45</v>
          </cell>
        </row>
        <row r="274">
          <cell r="AB274">
            <v>1159.55</v>
          </cell>
        </row>
        <row r="275">
          <cell r="AB275">
            <v>1151</v>
          </cell>
        </row>
        <row r="276">
          <cell r="AB276">
            <v>1150</v>
          </cell>
        </row>
        <row r="277">
          <cell r="AB277">
            <v>1146</v>
          </cell>
        </row>
        <row r="278">
          <cell r="AB278">
            <v>1141.78</v>
          </cell>
        </row>
        <row r="279">
          <cell r="AB279">
            <v>1138</v>
          </cell>
        </row>
        <row r="280">
          <cell r="AB280">
            <v>1125</v>
          </cell>
        </row>
        <row r="281">
          <cell r="AB281">
            <v>1122</v>
          </cell>
        </row>
        <row r="282">
          <cell r="AB282">
            <v>1118</v>
          </cell>
        </row>
        <row r="283">
          <cell r="AB283">
            <v>1114</v>
          </cell>
        </row>
        <row r="284">
          <cell r="AB284">
            <v>1111</v>
          </cell>
        </row>
        <row r="285">
          <cell r="AB285">
            <v>1109</v>
          </cell>
        </row>
        <row r="286">
          <cell r="AB286">
            <v>1106</v>
          </cell>
        </row>
        <row r="287">
          <cell r="AB287">
            <v>1103</v>
          </cell>
        </row>
        <row r="288">
          <cell r="AB288">
            <v>1101</v>
          </cell>
        </row>
        <row r="289">
          <cell r="AB289">
            <v>1097</v>
          </cell>
        </row>
        <row r="290">
          <cell r="AB290">
            <v>1094</v>
          </cell>
        </row>
        <row r="291">
          <cell r="AB291">
            <v>1092</v>
          </cell>
        </row>
        <row r="292">
          <cell r="AB292">
            <v>1090</v>
          </cell>
        </row>
        <row r="293">
          <cell r="AB293">
            <v>1091.1300000000001</v>
          </cell>
        </row>
        <row r="294">
          <cell r="AB294">
            <v>1055</v>
          </cell>
        </row>
        <row r="295">
          <cell r="AB295">
            <v>1055</v>
          </cell>
        </row>
        <row r="296">
          <cell r="AB296">
            <v>1053</v>
          </cell>
        </row>
        <row r="297">
          <cell r="AB297">
            <v>1050</v>
          </cell>
        </row>
        <row r="298">
          <cell r="AB298">
            <v>1046</v>
          </cell>
        </row>
        <row r="299">
          <cell r="AB299">
            <v>1043</v>
          </cell>
        </row>
        <row r="300">
          <cell r="AB300">
            <v>1041</v>
          </cell>
        </row>
        <row r="301">
          <cell r="AB301">
            <v>1034</v>
          </cell>
        </row>
        <row r="302">
          <cell r="AB302">
            <v>1029.9570000000001</v>
          </cell>
        </row>
        <row r="303">
          <cell r="AB303">
            <v>1029</v>
          </cell>
        </row>
        <row r="304">
          <cell r="AB304">
            <v>1024</v>
          </cell>
        </row>
        <row r="305">
          <cell r="AB305">
            <v>1022</v>
          </cell>
        </row>
        <row r="306">
          <cell r="AB306">
            <v>1017</v>
          </cell>
        </row>
        <row r="307">
          <cell r="AB307">
            <v>1014</v>
          </cell>
        </row>
        <row r="308">
          <cell r="AB308">
            <v>1003.66</v>
          </cell>
        </row>
        <row r="309">
          <cell r="AB309">
            <v>1000.1</v>
          </cell>
        </row>
        <row r="310">
          <cell r="AB310">
            <v>997.85</v>
          </cell>
        </row>
        <row r="311">
          <cell r="AB311">
            <v>994.66</v>
          </cell>
        </row>
        <row r="312">
          <cell r="AB312">
            <v>990.69</v>
          </cell>
        </row>
        <row r="313">
          <cell r="AB313">
            <v>987.22</v>
          </cell>
        </row>
        <row r="314">
          <cell r="AB314">
            <v>961.78</v>
          </cell>
        </row>
        <row r="315">
          <cell r="AB315">
            <v>941.21</v>
          </cell>
        </row>
        <row r="316">
          <cell r="AB316">
            <v>932.28</v>
          </cell>
        </row>
        <row r="317">
          <cell r="AB317">
            <v>991.98</v>
          </cell>
        </row>
        <row r="318">
          <cell r="AB318">
            <v>1037.19</v>
          </cell>
        </row>
        <row r="319">
          <cell r="AB319">
            <v>898.79</v>
          </cell>
        </row>
        <row r="320">
          <cell r="AB320">
            <v>889.48</v>
          </cell>
        </row>
        <row r="321">
          <cell r="AB321">
            <v>886.68</v>
          </cell>
        </row>
        <row r="322">
          <cell r="AB322">
            <v>918.18</v>
          </cell>
        </row>
        <row r="323">
          <cell r="AB323">
            <v>861.65</v>
          </cell>
        </row>
        <row r="324">
          <cell r="AB324">
            <v>853.03</v>
          </cell>
        </row>
        <row r="325">
          <cell r="AB325">
            <v>837.8</v>
          </cell>
        </row>
        <row r="326">
          <cell r="AB326">
            <v>834.53</v>
          </cell>
        </row>
        <row r="327">
          <cell r="AB327">
            <v>831.18</v>
          </cell>
        </row>
        <row r="328">
          <cell r="AB328">
            <v>840.65</v>
          </cell>
        </row>
        <row r="329">
          <cell r="AB329">
            <v>819.28</v>
          </cell>
        </row>
        <row r="330">
          <cell r="AB330">
            <v>810.23</v>
          </cell>
        </row>
        <row r="331">
          <cell r="AB331">
            <v>802.22</v>
          </cell>
        </row>
        <row r="332">
          <cell r="AB332">
            <v>794.18</v>
          </cell>
        </row>
        <row r="333">
          <cell r="AB333">
            <v>784.93</v>
          </cell>
        </row>
        <row r="334">
          <cell r="AB334">
            <v>777.41</v>
          </cell>
        </row>
        <row r="335">
          <cell r="AB335">
            <v>762.38</v>
          </cell>
        </row>
        <row r="336">
          <cell r="AB336">
            <v>751.48</v>
          </cell>
        </row>
        <row r="337">
          <cell r="AB337">
            <v>741.67</v>
          </cell>
        </row>
        <row r="338">
          <cell r="AB338">
            <v>732.24</v>
          </cell>
        </row>
        <row r="339">
          <cell r="AB339">
            <v>724.85</v>
          </cell>
        </row>
        <row r="340">
          <cell r="AB340">
            <v>717.42</v>
          </cell>
        </row>
        <row r="341">
          <cell r="AB341">
            <v>708.7</v>
          </cell>
        </row>
        <row r="342">
          <cell r="AB342">
            <v>717.88</v>
          </cell>
        </row>
        <row r="343">
          <cell r="AB343">
            <v>692.2</v>
          </cell>
        </row>
        <row r="344">
          <cell r="AB344">
            <v>682.66</v>
          </cell>
        </row>
        <row r="345">
          <cell r="AB345">
            <v>673.94</v>
          </cell>
        </row>
        <row r="346">
          <cell r="AB346">
            <v>664.05</v>
          </cell>
        </row>
        <row r="347">
          <cell r="AB347">
            <v>655.05999999999995</v>
          </cell>
        </row>
        <row r="348">
          <cell r="AB348">
            <v>647.83000000000004</v>
          </cell>
        </row>
        <row r="349">
          <cell r="AB349">
            <v>667.63</v>
          </cell>
        </row>
        <row r="350">
          <cell r="AB350">
            <v>638.23</v>
          </cell>
        </row>
        <row r="351">
          <cell r="AB351">
            <v>629.75</v>
          </cell>
        </row>
        <row r="352">
          <cell r="AB352">
            <v>620.63</v>
          </cell>
        </row>
        <row r="353">
          <cell r="AB353">
            <v>611.33000000000004</v>
          </cell>
        </row>
        <row r="354">
          <cell r="AB354">
            <v>603.22</v>
          </cell>
        </row>
        <row r="355">
          <cell r="AB355">
            <v>693.75</v>
          </cell>
        </row>
        <row r="356">
          <cell r="AB356">
            <v>604.12</v>
          </cell>
        </row>
        <row r="357">
          <cell r="AB357">
            <v>574.22</v>
          </cell>
        </row>
        <row r="358">
          <cell r="AB358">
            <v>565.13</v>
          </cell>
        </row>
        <row r="359">
          <cell r="AB359">
            <v>556.27</v>
          </cell>
        </row>
        <row r="360">
          <cell r="AB360">
            <v>550.11</v>
          </cell>
        </row>
        <row r="361">
          <cell r="AB361">
            <v>543.4</v>
          </cell>
        </row>
        <row r="362">
          <cell r="AB362">
            <v>536.14</v>
          </cell>
        </row>
        <row r="363">
          <cell r="AB363">
            <v>545.96</v>
          </cell>
        </row>
        <row r="364">
          <cell r="AB364">
            <v>519.20000000000005</v>
          </cell>
        </row>
        <row r="365">
          <cell r="AB365">
            <v>512.09</v>
          </cell>
        </row>
        <row r="366">
          <cell r="AB366">
            <v>505.12</v>
          </cell>
        </row>
        <row r="367">
          <cell r="AB367">
            <v>498.84</v>
          </cell>
        </row>
        <row r="368">
          <cell r="AB368">
            <v>493.5</v>
          </cell>
        </row>
        <row r="369">
          <cell r="AB369">
            <v>486.53</v>
          </cell>
        </row>
        <row r="370">
          <cell r="AB370">
            <v>509.38</v>
          </cell>
        </row>
        <row r="371">
          <cell r="AB371">
            <v>471.95</v>
          </cell>
        </row>
        <row r="372">
          <cell r="AB372">
            <v>463.54</v>
          </cell>
        </row>
        <row r="373">
          <cell r="AB373">
            <v>458.09</v>
          </cell>
        </row>
        <row r="374">
          <cell r="AB374">
            <v>453.9</v>
          </cell>
        </row>
        <row r="375">
          <cell r="AB375">
            <v>447.18</v>
          </cell>
        </row>
        <row r="376">
          <cell r="AB376">
            <v>442.64</v>
          </cell>
        </row>
        <row r="377">
          <cell r="AB377">
            <v>444.06</v>
          </cell>
        </row>
        <row r="378">
          <cell r="AB378">
            <v>450.33</v>
          </cell>
        </row>
        <row r="379">
          <cell r="AB379">
            <v>448.3</v>
          </cell>
        </row>
        <row r="380">
          <cell r="AB380">
            <v>443.81</v>
          </cell>
        </row>
        <row r="381">
          <cell r="AB381">
            <v>444.75</v>
          </cell>
        </row>
        <row r="382">
          <cell r="AB382">
            <v>443.29</v>
          </cell>
        </row>
        <row r="383">
          <cell r="AB383">
            <v>444.69</v>
          </cell>
        </row>
        <row r="384">
          <cell r="AB384">
            <v>441.69</v>
          </cell>
        </row>
        <row r="385">
          <cell r="AB385">
            <v>0</v>
          </cell>
        </row>
        <row r="386">
          <cell r="AB386">
            <v>0</v>
          </cell>
        </row>
        <row r="387">
          <cell r="AB387">
            <v>0</v>
          </cell>
        </row>
        <row r="388">
          <cell r="AB388">
            <v>0</v>
          </cell>
        </row>
        <row r="389">
          <cell r="AB389">
            <v>0</v>
          </cell>
        </row>
        <row r="390">
          <cell r="AB390">
            <v>0</v>
          </cell>
        </row>
        <row r="391">
          <cell r="AB391">
            <v>0</v>
          </cell>
        </row>
        <row r="392">
          <cell r="AB392">
            <v>0</v>
          </cell>
        </row>
        <row r="393">
          <cell r="AB393">
            <v>0</v>
          </cell>
        </row>
        <row r="394">
          <cell r="AB394">
            <v>0</v>
          </cell>
        </row>
        <row r="395">
          <cell r="AB395">
            <v>0</v>
          </cell>
        </row>
        <row r="396">
          <cell r="AB396">
            <v>0</v>
          </cell>
        </row>
        <row r="397">
          <cell r="AB397">
            <v>0</v>
          </cell>
        </row>
        <row r="398">
          <cell r="AB398">
            <v>0</v>
          </cell>
        </row>
        <row r="399">
          <cell r="AB399">
            <v>0</v>
          </cell>
        </row>
        <row r="400">
          <cell r="AB400">
            <v>0</v>
          </cell>
        </row>
        <row r="401">
          <cell r="AB401">
            <v>0</v>
          </cell>
        </row>
        <row r="402">
          <cell r="AB402">
            <v>0</v>
          </cell>
        </row>
        <row r="403">
          <cell r="AB403">
            <v>0</v>
          </cell>
        </row>
        <row r="404">
          <cell r="AB404">
            <v>0</v>
          </cell>
        </row>
        <row r="405">
          <cell r="AB405">
            <v>0</v>
          </cell>
        </row>
        <row r="406">
          <cell r="AB406">
            <v>0</v>
          </cell>
        </row>
        <row r="407">
          <cell r="AB407">
            <v>0</v>
          </cell>
        </row>
        <row r="408">
          <cell r="AB408">
            <v>0</v>
          </cell>
        </row>
        <row r="409">
          <cell r="AB409">
            <v>0</v>
          </cell>
        </row>
        <row r="410">
          <cell r="AB410">
            <v>0</v>
          </cell>
        </row>
        <row r="411">
          <cell r="AB411">
            <v>0</v>
          </cell>
        </row>
        <row r="412">
          <cell r="AB412">
            <v>0</v>
          </cell>
        </row>
        <row r="413">
          <cell r="AB413">
            <v>0</v>
          </cell>
        </row>
        <row r="414">
          <cell r="AB414">
            <v>0</v>
          </cell>
        </row>
        <row r="415">
          <cell r="AB415">
            <v>0</v>
          </cell>
        </row>
        <row r="416">
          <cell r="AB416">
            <v>0</v>
          </cell>
        </row>
        <row r="417">
          <cell r="AB417">
            <v>0</v>
          </cell>
        </row>
        <row r="418">
          <cell r="AB418">
            <v>0</v>
          </cell>
        </row>
        <row r="419">
          <cell r="AB419">
            <v>0</v>
          </cell>
        </row>
        <row r="420">
          <cell r="AB420">
            <v>0</v>
          </cell>
        </row>
        <row r="421">
          <cell r="AB421">
            <v>0</v>
          </cell>
        </row>
        <row r="422">
          <cell r="AB422">
            <v>0</v>
          </cell>
        </row>
        <row r="423">
          <cell r="AB423">
            <v>0</v>
          </cell>
        </row>
        <row r="424">
          <cell r="AB424">
            <v>0</v>
          </cell>
        </row>
        <row r="425">
          <cell r="AB425">
            <v>0</v>
          </cell>
        </row>
        <row r="426">
          <cell r="AB426">
            <v>0</v>
          </cell>
        </row>
        <row r="427">
          <cell r="AB427">
            <v>0</v>
          </cell>
        </row>
        <row r="428">
          <cell r="AB428">
            <v>0</v>
          </cell>
        </row>
        <row r="429">
          <cell r="AB429">
            <v>0</v>
          </cell>
        </row>
      </sheetData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rmal"/>
      <sheetName val="kabisat"/>
      <sheetName val="15-harian"/>
      <sheetName val="bulanan"/>
      <sheetName val="Sheet1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Z15" t="str">
            <v>Jan</v>
          </cell>
          <cell r="BA15" t="str">
            <v>Feb</v>
          </cell>
          <cell r="BB15" t="str">
            <v>Mar</v>
          </cell>
          <cell r="BC15" t="str">
            <v>Apr</v>
          </cell>
          <cell r="BD15" t="str">
            <v>Mei</v>
          </cell>
          <cell r="BE15" t="str">
            <v>Jun</v>
          </cell>
          <cell r="BF15" t="str">
            <v>Jul</v>
          </cell>
          <cell r="BG15" t="str">
            <v>Ags</v>
          </cell>
          <cell r="BH15" t="str">
            <v>Sep</v>
          </cell>
          <cell r="BI15" t="str">
            <v>Okt</v>
          </cell>
          <cell r="BJ15" t="str">
            <v>Nop</v>
          </cell>
          <cell r="BK15" t="str">
            <v>Des</v>
          </cell>
        </row>
        <row r="49">
          <cell r="AZ49">
            <v>1292</v>
          </cell>
          <cell r="BA49">
            <v>1458</v>
          </cell>
          <cell r="BB49">
            <v>1617</v>
          </cell>
          <cell r="BC49">
            <v>1802.03</v>
          </cell>
          <cell r="BD49">
            <v>1735</v>
          </cell>
          <cell r="BE49">
            <v>1736.6</v>
          </cell>
          <cell r="BF49">
            <v>1689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Z50">
            <v>1175.662</v>
          </cell>
          <cell r="BA50">
            <v>1374.25</v>
          </cell>
          <cell r="BB50">
            <v>1546.117741935484</v>
          </cell>
          <cell r="BC50">
            <v>1730.5885999999996</v>
          </cell>
          <cell r="BD50">
            <v>1686.8815161290322</v>
          </cell>
          <cell r="BE50">
            <v>1699.6486666666667</v>
          </cell>
          <cell r="BF50">
            <v>1183.6194838709678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AZ51">
            <v>954.81</v>
          </cell>
          <cell r="BA51">
            <v>1300</v>
          </cell>
          <cell r="BB51">
            <v>1457</v>
          </cell>
          <cell r="BC51">
            <v>1622.7</v>
          </cell>
          <cell r="BD51">
            <v>1657</v>
          </cell>
          <cell r="BE51">
            <v>1672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66">
          <cell r="BN66">
            <v>41275</v>
          </cell>
          <cell r="BP66">
            <v>0</v>
          </cell>
        </row>
        <row r="67">
          <cell r="BN67">
            <v>41276</v>
          </cell>
          <cell r="BP67">
            <v>0</v>
          </cell>
        </row>
        <row r="68">
          <cell r="BN68">
            <v>41277</v>
          </cell>
          <cell r="BP68">
            <v>0</v>
          </cell>
        </row>
        <row r="69">
          <cell r="BN69">
            <v>41278</v>
          </cell>
          <cell r="BP69">
            <v>0</v>
          </cell>
        </row>
        <row r="70">
          <cell r="BN70">
            <v>41279</v>
          </cell>
          <cell r="BP70">
            <v>0</v>
          </cell>
        </row>
        <row r="71">
          <cell r="BN71">
            <v>41280</v>
          </cell>
          <cell r="BP71">
            <v>0</v>
          </cell>
        </row>
        <row r="72">
          <cell r="BN72">
            <v>41281</v>
          </cell>
          <cell r="BP72">
            <v>0</v>
          </cell>
        </row>
        <row r="73">
          <cell r="BN73">
            <v>41282</v>
          </cell>
          <cell r="BP73">
            <v>0</v>
          </cell>
        </row>
        <row r="74">
          <cell r="BN74">
            <v>41283</v>
          </cell>
          <cell r="BP74">
            <v>0</v>
          </cell>
        </row>
        <row r="75">
          <cell r="BN75">
            <v>41284</v>
          </cell>
          <cell r="BP75">
            <v>0</v>
          </cell>
        </row>
        <row r="76">
          <cell r="BN76">
            <v>41285</v>
          </cell>
          <cell r="BP76">
            <v>0</v>
          </cell>
        </row>
        <row r="77">
          <cell r="BN77">
            <v>41286</v>
          </cell>
          <cell r="BP77">
            <v>0</v>
          </cell>
        </row>
        <row r="78">
          <cell r="BN78">
            <v>41287</v>
          </cell>
          <cell r="BP78">
            <v>0</v>
          </cell>
        </row>
        <row r="79">
          <cell r="BN79">
            <v>41288</v>
          </cell>
          <cell r="BP79">
            <v>0</v>
          </cell>
        </row>
        <row r="80">
          <cell r="BN80">
            <v>41289</v>
          </cell>
          <cell r="BP80">
            <v>0</v>
          </cell>
        </row>
        <row r="81">
          <cell r="BN81">
            <v>41290</v>
          </cell>
          <cell r="BP81">
            <v>0</v>
          </cell>
        </row>
        <row r="82">
          <cell r="BN82">
            <v>41291</v>
          </cell>
          <cell r="BP82">
            <v>0</v>
          </cell>
        </row>
        <row r="83">
          <cell r="BN83">
            <v>41292</v>
          </cell>
          <cell r="BP83">
            <v>0</v>
          </cell>
        </row>
        <row r="84">
          <cell r="BN84">
            <v>41293</v>
          </cell>
          <cell r="BP84">
            <v>0</v>
          </cell>
        </row>
        <row r="85">
          <cell r="BN85">
            <v>41294</v>
          </cell>
          <cell r="BP85">
            <v>0</v>
          </cell>
        </row>
        <row r="86">
          <cell r="BN86">
            <v>41295</v>
          </cell>
          <cell r="BP86">
            <v>0</v>
          </cell>
        </row>
        <row r="87">
          <cell r="BN87">
            <v>41296</v>
          </cell>
          <cell r="BP87">
            <v>0</v>
          </cell>
        </row>
        <row r="88">
          <cell r="BN88">
            <v>41297</v>
          </cell>
          <cell r="BP88">
            <v>0</v>
          </cell>
        </row>
        <row r="89">
          <cell r="BN89">
            <v>41298</v>
          </cell>
          <cell r="BP89">
            <v>0</v>
          </cell>
        </row>
        <row r="90">
          <cell r="BN90">
            <v>41299</v>
          </cell>
          <cell r="BP90">
            <v>0</v>
          </cell>
        </row>
        <row r="91">
          <cell r="BN91">
            <v>41300</v>
          </cell>
          <cell r="BP91">
            <v>0</v>
          </cell>
        </row>
        <row r="92">
          <cell r="BN92">
            <v>41301</v>
          </cell>
          <cell r="BP92">
            <v>0</v>
          </cell>
        </row>
        <row r="93">
          <cell r="BN93">
            <v>41302</v>
          </cell>
          <cell r="BP93">
            <v>0</v>
          </cell>
        </row>
        <row r="94">
          <cell r="BN94">
            <v>41303</v>
          </cell>
          <cell r="BP94">
            <v>0</v>
          </cell>
        </row>
        <row r="95">
          <cell r="BN95">
            <v>41304</v>
          </cell>
          <cell r="BP95">
            <v>0</v>
          </cell>
        </row>
        <row r="96">
          <cell r="BN96">
            <v>41305</v>
          </cell>
          <cell r="BP96">
            <v>0</v>
          </cell>
        </row>
        <row r="97">
          <cell r="BN97">
            <v>41306</v>
          </cell>
          <cell r="BP97">
            <v>0</v>
          </cell>
        </row>
        <row r="98">
          <cell r="BN98">
            <v>41307</v>
          </cell>
          <cell r="BP98">
            <v>0</v>
          </cell>
        </row>
        <row r="99">
          <cell r="BN99">
            <v>41308</v>
          </cell>
          <cell r="BP99">
            <v>0</v>
          </cell>
        </row>
        <row r="100">
          <cell r="BN100">
            <v>41309</v>
          </cell>
          <cell r="BP100">
            <v>0</v>
          </cell>
        </row>
        <row r="101">
          <cell r="BN101">
            <v>41310</v>
          </cell>
          <cell r="BP101">
            <v>0</v>
          </cell>
        </row>
        <row r="102">
          <cell r="BN102">
            <v>41311</v>
          </cell>
          <cell r="BP102">
            <v>0</v>
          </cell>
        </row>
        <row r="103">
          <cell r="BN103">
            <v>41312</v>
          </cell>
          <cell r="BP103">
            <v>0</v>
          </cell>
        </row>
        <row r="104">
          <cell r="BN104">
            <v>41313</v>
          </cell>
          <cell r="BP104">
            <v>0</v>
          </cell>
        </row>
        <row r="105">
          <cell r="BN105">
            <v>41314</v>
          </cell>
          <cell r="BP105">
            <v>0</v>
          </cell>
        </row>
        <row r="106">
          <cell r="BN106">
            <v>41315</v>
          </cell>
          <cell r="BP106">
            <v>0</v>
          </cell>
        </row>
        <row r="107">
          <cell r="BN107">
            <v>41316</v>
          </cell>
          <cell r="BP107">
            <v>0</v>
          </cell>
        </row>
        <row r="108">
          <cell r="BN108">
            <v>41317</v>
          </cell>
          <cell r="BP108">
            <v>0</v>
          </cell>
        </row>
        <row r="109">
          <cell r="BN109">
            <v>41318</v>
          </cell>
          <cell r="BP109">
            <v>0</v>
          </cell>
        </row>
        <row r="110">
          <cell r="BN110">
            <v>41319</v>
          </cell>
          <cell r="BP110">
            <v>0</v>
          </cell>
        </row>
        <row r="111">
          <cell r="BN111">
            <v>41320</v>
          </cell>
          <cell r="BP111">
            <v>0</v>
          </cell>
        </row>
        <row r="112">
          <cell r="BN112">
            <v>41321</v>
          </cell>
          <cell r="BP112">
            <v>0</v>
          </cell>
        </row>
        <row r="113">
          <cell r="BN113">
            <v>41322</v>
          </cell>
          <cell r="BP113">
            <v>0</v>
          </cell>
        </row>
        <row r="114">
          <cell r="BN114">
            <v>41323</v>
          </cell>
          <cell r="BP114">
            <v>0</v>
          </cell>
        </row>
        <row r="115">
          <cell r="BN115">
            <v>41324</v>
          </cell>
          <cell r="BP115">
            <v>0</v>
          </cell>
        </row>
        <row r="116">
          <cell r="BN116">
            <v>41325</v>
          </cell>
          <cell r="BP116">
            <v>0</v>
          </cell>
        </row>
        <row r="117">
          <cell r="BN117">
            <v>41326</v>
          </cell>
          <cell r="BP117">
            <v>0</v>
          </cell>
        </row>
        <row r="118">
          <cell r="BN118">
            <v>41327</v>
          </cell>
          <cell r="BP118">
            <v>0</v>
          </cell>
        </row>
        <row r="119">
          <cell r="BN119">
            <v>41328</v>
          </cell>
          <cell r="BP119">
            <v>0</v>
          </cell>
        </row>
        <row r="120">
          <cell r="BN120">
            <v>41329</v>
          </cell>
          <cell r="BP120">
            <v>0</v>
          </cell>
        </row>
        <row r="121">
          <cell r="BN121">
            <v>41330</v>
          </cell>
          <cell r="BP121">
            <v>0</v>
          </cell>
        </row>
        <row r="122">
          <cell r="BN122">
            <v>41331</v>
          </cell>
          <cell r="BP122">
            <v>0</v>
          </cell>
        </row>
        <row r="123">
          <cell r="BN123">
            <v>41332</v>
          </cell>
          <cell r="BP123">
            <v>0</v>
          </cell>
        </row>
        <row r="124">
          <cell r="BN124">
            <v>41333</v>
          </cell>
          <cell r="BP124">
            <v>0</v>
          </cell>
        </row>
        <row r="125">
          <cell r="BN125">
            <v>41334</v>
          </cell>
          <cell r="BP125">
            <v>0</v>
          </cell>
        </row>
        <row r="126">
          <cell r="BN126">
            <v>41335</v>
          </cell>
          <cell r="BP126">
            <v>0</v>
          </cell>
        </row>
        <row r="127">
          <cell r="BN127">
            <v>41336</v>
          </cell>
          <cell r="BP127">
            <v>0</v>
          </cell>
        </row>
        <row r="128">
          <cell r="BN128">
            <v>41337</v>
          </cell>
          <cell r="BP128">
            <v>0</v>
          </cell>
        </row>
        <row r="129">
          <cell r="BN129">
            <v>41338</v>
          </cell>
          <cell r="BP129">
            <v>0</v>
          </cell>
        </row>
        <row r="130">
          <cell r="BN130">
            <v>41339</v>
          </cell>
          <cell r="BP130">
            <v>0</v>
          </cell>
        </row>
        <row r="131">
          <cell r="BN131">
            <v>41340</v>
          </cell>
          <cell r="BP131">
            <v>0</v>
          </cell>
        </row>
        <row r="132">
          <cell r="BN132">
            <v>41341</v>
          </cell>
          <cell r="BP132">
            <v>0</v>
          </cell>
        </row>
        <row r="133">
          <cell r="BN133">
            <v>41342</v>
          </cell>
          <cell r="BP133">
            <v>0</v>
          </cell>
        </row>
        <row r="134">
          <cell r="BN134">
            <v>41343</v>
          </cell>
          <cell r="BP134">
            <v>0</v>
          </cell>
        </row>
        <row r="135">
          <cell r="BN135">
            <v>41344</v>
          </cell>
          <cell r="BP135">
            <v>0</v>
          </cell>
        </row>
        <row r="136">
          <cell r="BN136">
            <v>41345</v>
          </cell>
          <cell r="BP136">
            <v>0</v>
          </cell>
        </row>
        <row r="137">
          <cell r="BN137">
            <v>41346</v>
          </cell>
          <cell r="BP137">
            <v>0</v>
          </cell>
        </row>
        <row r="138">
          <cell r="BN138">
            <v>41347</v>
          </cell>
          <cell r="BP138">
            <v>0</v>
          </cell>
        </row>
        <row r="139">
          <cell r="BN139">
            <v>41348</v>
          </cell>
          <cell r="BP139">
            <v>0</v>
          </cell>
        </row>
        <row r="140">
          <cell r="BN140">
            <v>41349</v>
          </cell>
          <cell r="BP140">
            <v>0</v>
          </cell>
        </row>
        <row r="141">
          <cell r="BN141">
            <v>41350</v>
          </cell>
          <cell r="BP141">
            <v>0</v>
          </cell>
        </row>
        <row r="142">
          <cell r="BN142">
            <v>41351</v>
          </cell>
          <cell r="BP142">
            <v>0</v>
          </cell>
        </row>
        <row r="143">
          <cell r="BN143">
            <v>41352</v>
          </cell>
          <cell r="BP143">
            <v>0</v>
          </cell>
        </row>
        <row r="144">
          <cell r="BN144">
            <v>41353</v>
          </cell>
          <cell r="BP144">
            <v>0</v>
          </cell>
        </row>
        <row r="145">
          <cell r="BN145">
            <v>41354</v>
          </cell>
          <cell r="BP145">
            <v>0</v>
          </cell>
        </row>
        <row r="146">
          <cell r="BN146">
            <v>41355</v>
          </cell>
          <cell r="BP146">
            <v>0</v>
          </cell>
        </row>
        <row r="147">
          <cell r="BN147">
            <v>41356</v>
          </cell>
          <cell r="BP147">
            <v>0</v>
          </cell>
        </row>
        <row r="148">
          <cell r="BN148">
            <v>41357</v>
          </cell>
          <cell r="BP148">
            <v>0</v>
          </cell>
        </row>
        <row r="149">
          <cell r="BN149">
            <v>41358</v>
          </cell>
          <cell r="BP149">
            <v>0</v>
          </cell>
        </row>
        <row r="150">
          <cell r="BN150">
            <v>41359</v>
          </cell>
          <cell r="BP150">
            <v>0</v>
          </cell>
        </row>
        <row r="151">
          <cell r="BN151">
            <v>41360</v>
          </cell>
          <cell r="BP151">
            <v>0</v>
          </cell>
        </row>
        <row r="152">
          <cell r="BN152">
            <v>41361</v>
          </cell>
          <cell r="BP152">
            <v>0</v>
          </cell>
        </row>
        <row r="153">
          <cell r="BN153">
            <v>41362</v>
          </cell>
          <cell r="BP153">
            <v>0</v>
          </cell>
        </row>
        <row r="154">
          <cell r="BN154">
            <v>41363</v>
          </cell>
          <cell r="BP154">
            <v>0</v>
          </cell>
        </row>
        <row r="155">
          <cell r="BN155">
            <v>41364</v>
          </cell>
          <cell r="BP155">
            <v>0</v>
          </cell>
        </row>
        <row r="156">
          <cell r="BN156">
            <v>41365</v>
          </cell>
          <cell r="BP156">
            <v>0</v>
          </cell>
        </row>
        <row r="157">
          <cell r="BN157">
            <v>41366</v>
          </cell>
          <cell r="BP157">
            <v>0</v>
          </cell>
        </row>
        <row r="158">
          <cell r="BN158">
            <v>41367</v>
          </cell>
          <cell r="BP158">
            <v>0</v>
          </cell>
        </row>
        <row r="159">
          <cell r="BN159">
            <v>41368</v>
          </cell>
          <cell r="BP159">
            <v>0</v>
          </cell>
        </row>
        <row r="160">
          <cell r="BN160">
            <v>41369</v>
          </cell>
          <cell r="BP160">
            <v>0</v>
          </cell>
        </row>
        <row r="161">
          <cell r="BN161">
            <v>41370</v>
          </cell>
          <cell r="BP161">
            <v>0</v>
          </cell>
        </row>
        <row r="162">
          <cell r="BN162">
            <v>41371</v>
          </cell>
          <cell r="BP162">
            <v>0</v>
          </cell>
        </row>
        <row r="163">
          <cell r="BN163">
            <v>41372</v>
          </cell>
          <cell r="BP163">
            <v>0</v>
          </cell>
        </row>
        <row r="164">
          <cell r="BN164">
            <v>41373</v>
          </cell>
          <cell r="BP164">
            <v>0</v>
          </cell>
        </row>
        <row r="165">
          <cell r="BN165">
            <v>41374</v>
          </cell>
          <cell r="BP165">
            <v>0</v>
          </cell>
        </row>
        <row r="166">
          <cell r="BN166">
            <v>41375</v>
          </cell>
          <cell r="BP166">
            <v>0</v>
          </cell>
        </row>
        <row r="167">
          <cell r="BN167">
            <v>41376</v>
          </cell>
          <cell r="BP167">
            <v>0</v>
          </cell>
        </row>
        <row r="168">
          <cell r="BN168">
            <v>41377</v>
          </cell>
          <cell r="BP168">
            <v>0</v>
          </cell>
        </row>
        <row r="169">
          <cell r="BN169">
            <v>41378</v>
          </cell>
          <cell r="BP169">
            <v>0</v>
          </cell>
        </row>
        <row r="170">
          <cell r="BN170">
            <v>41379</v>
          </cell>
          <cell r="BP170">
            <v>0</v>
          </cell>
        </row>
        <row r="171">
          <cell r="BN171">
            <v>41380</v>
          </cell>
          <cell r="BP171">
            <v>0</v>
          </cell>
        </row>
        <row r="172">
          <cell r="BN172">
            <v>41381</v>
          </cell>
          <cell r="BP172">
            <v>0</v>
          </cell>
        </row>
        <row r="173">
          <cell r="BN173">
            <v>41382</v>
          </cell>
          <cell r="BP173">
            <v>0</v>
          </cell>
        </row>
        <row r="174">
          <cell r="BN174">
            <v>41383</v>
          </cell>
          <cell r="BP174">
            <v>0</v>
          </cell>
        </row>
        <row r="175">
          <cell r="BN175">
            <v>41384</v>
          </cell>
          <cell r="BP175">
            <v>0</v>
          </cell>
        </row>
        <row r="176">
          <cell r="BN176">
            <v>41385</v>
          </cell>
          <cell r="BP176">
            <v>0</v>
          </cell>
        </row>
        <row r="177">
          <cell r="BN177">
            <v>41386</v>
          </cell>
          <cell r="BP177">
            <v>0</v>
          </cell>
        </row>
        <row r="178">
          <cell r="BN178">
            <v>41387</v>
          </cell>
          <cell r="BP178">
            <v>0</v>
          </cell>
        </row>
        <row r="179">
          <cell r="BN179">
            <v>41388</v>
          </cell>
          <cell r="BP179">
            <v>0</v>
          </cell>
        </row>
        <row r="180">
          <cell r="BN180">
            <v>41389</v>
          </cell>
          <cell r="BP180">
            <v>0</v>
          </cell>
        </row>
        <row r="181">
          <cell r="BN181">
            <v>41390</v>
          </cell>
          <cell r="BP181">
            <v>0</v>
          </cell>
        </row>
        <row r="182">
          <cell r="BN182">
            <v>41391</v>
          </cell>
          <cell r="BP182">
            <v>0</v>
          </cell>
        </row>
        <row r="183">
          <cell r="BN183">
            <v>41392</v>
          </cell>
          <cell r="BP183">
            <v>0</v>
          </cell>
        </row>
        <row r="184">
          <cell r="BN184">
            <v>41393</v>
          </cell>
          <cell r="BP184">
            <v>0</v>
          </cell>
        </row>
        <row r="185">
          <cell r="BN185">
            <v>41394</v>
          </cell>
          <cell r="BP185">
            <v>0</v>
          </cell>
        </row>
        <row r="186">
          <cell r="BN186">
            <v>41395</v>
          </cell>
          <cell r="BP186">
            <v>0</v>
          </cell>
        </row>
        <row r="187">
          <cell r="BN187">
            <v>41396</v>
          </cell>
          <cell r="BP187">
            <v>0</v>
          </cell>
        </row>
        <row r="188">
          <cell r="BN188">
            <v>41397</v>
          </cell>
          <cell r="BP188">
            <v>0</v>
          </cell>
        </row>
        <row r="189">
          <cell r="BN189">
            <v>41398</v>
          </cell>
          <cell r="BP189">
            <v>0</v>
          </cell>
        </row>
        <row r="190">
          <cell r="BN190">
            <v>41399</v>
          </cell>
          <cell r="BP190">
            <v>0</v>
          </cell>
        </row>
        <row r="191">
          <cell r="BN191">
            <v>41400</v>
          </cell>
          <cell r="BP191">
            <v>0</v>
          </cell>
        </row>
        <row r="192">
          <cell r="BN192">
            <v>41401</v>
          </cell>
          <cell r="BP192">
            <v>0</v>
          </cell>
        </row>
        <row r="193">
          <cell r="BN193">
            <v>41402</v>
          </cell>
          <cell r="BP193">
            <v>0</v>
          </cell>
        </row>
        <row r="194">
          <cell r="BN194">
            <v>41403</v>
          </cell>
          <cell r="BP194">
            <v>0</v>
          </cell>
        </row>
        <row r="195">
          <cell r="BN195">
            <v>41404</v>
          </cell>
          <cell r="BP195">
            <v>0</v>
          </cell>
        </row>
        <row r="196">
          <cell r="BN196">
            <v>41405</v>
          </cell>
          <cell r="BP196">
            <v>0</v>
          </cell>
        </row>
        <row r="197">
          <cell r="BN197">
            <v>41406</v>
          </cell>
          <cell r="BP197">
            <v>0</v>
          </cell>
        </row>
        <row r="198">
          <cell r="BN198">
            <v>41407</v>
          </cell>
          <cell r="BP198">
            <v>0</v>
          </cell>
        </row>
        <row r="199">
          <cell r="BN199">
            <v>41408</v>
          </cell>
          <cell r="BP199">
            <v>0</v>
          </cell>
        </row>
        <row r="200">
          <cell r="BN200">
            <v>41409</v>
          </cell>
          <cell r="BP200">
            <v>0</v>
          </cell>
        </row>
        <row r="201">
          <cell r="BN201">
            <v>41410</v>
          </cell>
          <cell r="BP201">
            <v>0</v>
          </cell>
        </row>
        <row r="202">
          <cell r="BN202">
            <v>41411</v>
          </cell>
          <cell r="BP202">
            <v>0</v>
          </cell>
        </row>
        <row r="203">
          <cell r="BN203">
            <v>41412</v>
          </cell>
          <cell r="BP203">
            <v>0</v>
          </cell>
        </row>
        <row r="204">
          <cell r="BN204">
            <v>41413</v>
          </cell>
          <cell r="BP204">
            <v>0</v>
          </cell>
        </row>
        <row r="205">
          <cell r="BN205">
            <v>41414</v>
          </cell>
          <cell r="BP205">
            <v>0</v>
          </cell>
        </row>
        <row r="206">
          <cell r="BN206">
            <v>41415</v>
          </cell>
          <cell r="BP206">
            <v>0</v>
          </cell>
        </row>
        <row r="207">
          <cell r="BN207">
            <v>41416</v>
          </cell>
          <cell r="BP207">
            <v>0</v>
          </cell>
        </row>
        <row r="208">
          <cell r="BN208">
            <v>41417</v>
          </cell>
          <cell r="BP208">
            <v>0</v>
          </cell>
        </row>
        <row r="209">
          <cell r="BN209">
            <v>41418</v>
          </cell>
          <cell r="BP209">
            <v>0</v>
          </cell>
        </row>
        <row r="210">
          <cell r="BN210">
            <v>41419</v>
          </cell>
          <cell r="BP210">
            <v>0</v>
          </cell>
        </row>
        <row r="211">
          <cell r="BN211">
            <v>41420</v>
          </cell>
          <cell r="BP211">
            <v>0</v>
          </cell>
        </row>
        <row r="212">
          <cell r="BN212">
            <v>41421</v>
          </cell>
          <cell r="BP212">
            <v>0</v>
          </cell>
        </row>
        <row r="213">
          <cell r="BN213">
            <v>41422</v>
          </cell>
          <cell r="BP213">
            <v>0</v>
          </cell>
        </row>
        <row r="214">
          <cell r="BN214">
            <v>41423</v>
          </cell>
          <cell r="BP214">
            <v>0</v>
          </cell>
        </row>
        <row r="215">
          <cell r="BN215">
            <v>41424</v>
          </cell>
          <cell r="BP215">
            <v>0</v>
          </cell>
        </row>
        <row r="216">
          <cell r="BN216">
            <v>41425</v>
          </cell>
          <cell r="BP216">
            <v>0</v>
          </cell>
        </row>
        <row r="217">
          <cell r="BN217">
            <v>41426</v>
          </cell>
          <cell r="BP217">
            <v>0</v>
          </cell>
        </row>
        <row r="218">
          <cell r="BN218">
            <v>41427</v>
          </cell>
          <cell r="BP218">
            <v>0</v>
          </cell>
        </row>
        <row r="219">
          <cell r="BN219">
            <v>41428</v>
          </cell>
          <cell r="BP219">
            <v>0</v>
          </cell>
        </row>
        <row r="220">
          <cell r="BN220">
            <v>41429</v>
          </cell>
          <cell r="BP220">
            <v>0</v>
          </cell>
        </row>
        <row r="221">
          <cell r="BN221">
            <v>41430</v>
          </cell>
          <cell r="BP221">
            <v>0</v>
          </cell>
        </row>
        <row r="222">
          <cell r="BN222">
            <v>41431</v>
          </cell>
          <cell r="BP222">
            <v>0</v>
          </cell>
        </row>
        <row r="223">
          <cell r="BN223">
            <v>41432</v>
          </cell>
          <cell r="BP223">
            <v>0</v>
          </cell>
        </row>
        <row r="224">
          <cell r="BN224">
            <v>41433</v>
          </cell>
          <cell r="BP224">
            <v>0</v>
          </cell>
        </row>
        <row r="225">
          <cell r="BN225">
            <v>41434</v>
          </cell>
          <cell r="BP225">
            <v>0</v>
          </cell>
        </row>
        <row r="226">
          <cell r="BN226">
            <v>41435</v>
          </cell>
          <cell r="BP226">
            <v>0</v>
          </cell>
        </row>
        <row r="227">
          <cell r="BN227">
            <v>41436</v>
          </cell>
          <cell r="BP227">
            <v>0</v>
          </cell>
        </row>
        <row r="228">
          <cell r="BN228">
            <v>41437</v>
          </cell>
          <cell r="BP228">
            <v>0</v>
          </cell>
        </row>
        <row r="229">
          <cell r="BN229">
            <v>41438</v>
          </cell>
          <cell r="BP229">
            <v>0</v>
          </cell>
        </row>
        <row r="230">
          <cell r="BN230">
            <v>41439</v>
          </cell>
          <cell r="BP230">
            <v>0</v>
          </cell>
        </row>
        <row r="231">
          <cell r="BN231">
            <v>41440</v>
          </cell>
          <cell r="BP231">
            <v>0</v>
          </cell>
        </row>
        <row r="232">
          <cell r="BN232">
            <v>41441</v>
          </cell>
          <cell r="BP232">
            <v>0</v>
          </cell>
        </row>
        <row r="233">
          <cell r="BN233">
            <v>41442</v>
          </cell>
          <cell r="BP233">
            <v>0</v>
          </cell>
        </row>
        <row r="234">
          <cell r="BN234">
            <v>41443</v>
          </cell>
          <cell r="BP234">
            <v>0</v>
          </cell>
        </row>
        <row r="235">
          <cell r="BN235">
            <v>41444</v>
          </cell>
          <cell r="BP235">
            <v>0</v>
          </cell>
        </row>
        <row r="236">
          <cell r="BN236">
            <v>41445</v>
          </cell>
          <cell r="BP236">
            <v>0</v>
          </cell>
        </row>
        <row r="237">
          <cell r="BN237">
            <v>41446</v>
          </cell>
          <cell r="BP237">
            <v>0</v>
          </cell>
        </row>
        <row r="238">
          <cell r="BN238">
            <v>41447</v>
          </cell>
          <cell r="BP238">
            <v>0</v>
          </cell>
        </row>
        <row r="239">
          <cell r="BN239">
            <v>41448</v>
          </cell>
          <cell r="BP239">
            <v>0</v>
          </cell>
        </row>
        <row r="240">
          <cell r="BN240">
            <v>41449</v>
          </cell>
          <cell r="BP240">
            <v>0</v>
          </cell>
        </row>
        <row r="241">
          <cell r="BN241">
            <v>41450</v>
          </cell>
          <cell r="BP241">
            <v>0</v>
          </cell>
        </row>
        <row r="242">
          <cell r="BN242">
            <v>41451</v>
          </cell>
          <cell r="BP242">
            <v>0</v>
          </cell>
        </row>
        <row r="243">
          <cell r="BN243">
            <v>41452</v>
          </cell>
          <cell r="BP243">
            <v>0</v>
          </cell>
        </row>
        <row r="244">
          <cell r="BN244">
            <v>41453</v>
          </cell>
          <cell r="BP244">
            <v>0</v>
          </cell>
        </row>
        <row r="245">
          <cell r="BN245">
            <v>41454</v>
          </cell>
          <cell r="BP245">
            <v>0</v>
          </cell>
        </row>
        <row r="246">
          <cell r="BN246">
            <v>41455</v>
          </cell>
          <cell r="BP246">
            <v>0</v>
          </cell>
        </row>
        <row r="247">
          <cell r="BN247">
            <v>41456</v>
          </cell>
          <cell r="BP247">
            <v>0</v>
          </cell>
        </row>
        <row r="248">
          <cell r="BN248">
            <v>41457</v>
          </cell>
          <cell r="BP248">
            <v>0</v>
          </cell>
        </row>
        <row r="249">
          <cell r="BN249">
            <v>41458</v>
          </cell>
          <cell r="BP249">
            <v>0</v>
          </cell>
        </row>
        <row r="250">
          <cell r="BN250">
            <v>41459</v>
          </cell>
          <cell r="BP250">
            <v>0</v>
          </cell>
        </row>
        <row r="251">
          <cell r="BN251">
            <v>41460</v>
          </cell>
          <cell r="BP251">
            <v>0</v>
          </cell>
        </row>
        <row r="252">
          <cell r="BN252">
            <v>41461</v>
          </cell>
          <cell r="BP252">
            <v>0</v>
          </cell>
        </row>
        <row r="253">
          <cell r="BN253">
            <v>41462</v>
          </cell>
          <cell r="BP253">
            <v>0</v>
          </cell>
        </row>
        <row r="254">
          <cell r="BN254">
            <v>41463</v>
          </cell>
          <cell r="BP254">
            <v>0</v>
          </cell>
        </row>
        <row r="255">
          <cell r="BN255">
            <v>41464</v>
          </cell>
          <cell r="BP255">
            <v>0</v>
          </cell>
        </row>
        <row r="256">
          <cell r="BN256">
            <v>41465</v>
          </cell>
          <cell r="BP256">
            <v>0</v>
          </cell>
        </row>
        <row r="257">
          <cell r="BN257">
            <v>41466</v>
          </cell>
          <cell r="BP257">
            <v>0</v>
          </cell>
        </row>
        <row r="258">
          <cell r="BN258">
            <v>41467</v>
          </cell>
          <cell r="BP258">
            <v>0</v>
          </cell>
        </row>
        <row r="259">
          <cell r="BN259">
            <v>41468</v>
          </cell>
          <cell r="BP259">
            <v>0</v>
          </cell>
        </row>
        <row r="260">
          <cell r="BN260">
            <v>41469</v>
          </cell>
          <cell r="BP260">
            <v>0</v>
          </cell>
        </row>
        <row r="261">
          <cell r="BN261">
            <v>41470</v>
          </cell>
          <cell r="BP261">
            <v>0</v>
          </cell>
        </row>
        <row r="262">
          <cell r="BN262">
            <v>41471</v>
          </cell>
          <cell r="BP262">
            <v>0</v>
          </cell>
        </row>
        <row r="263">
          <cell r="BN263">
            <v>41472</v>
          </cell>
          <cell r="BP263">
            <v>0</v>
          </cell>
        </row>
        <row r="264">
          <cell r="BN264">
            <v>41473</v>
          </cell>
          <cell r="BP264">
            <v>0</v>
          </cell>
        </row>
        <row r="265">
          <cell r="BN265">
            <v>41474</v>
          </cell>
          <cell r="BP265">
            <v>0</v>
          </cell>
        </row>
        <row r="266">
          <cell r="BN266">
            <v>41475</v>
          </cell>
          <cell r="BP266">
            <v>0</v>
          </cell>
        </row>
        <row r="267">
          <cell r="BN267">
            <v>41476</v>
          </cell>
          <cell r="BP267">
            <v>0</v>
          </cell>
        </row>
        <row r="268">
          <cell r="BN268">
            <v>41477</v>
          </cell>
          <cell r="BP268">
            <v>0</v>
          </cell>
        </row>
        <row r="269">
          <cell r="BN269">
            <v>41478</v>
          </cell>
          <cell r="BP269">
            <v>0</v>
          </cell>
        </row>
        <row r="270">
          <cell r="BN270">
            <v>41479</v>
          </cell>
          <cell r="BP270">
            <v>0</v>
          </cell>
        </row>
        <row r="271">
          <cell r="BN271">
            <v>41480</v>
          </cell>
          <cell r="BP271">
            <v>0</v>
          </cell>
        </row>
        <row r="272">
          <cell r="BN272">
            <v>41481</v>
          </cell>
          <cell r="BP272">
            <v>0</v>
          </cell>
        </row>
        <row r="273">
          <cell r="BN273">
            <v>41482</v>
          </cell>
          <cell r="BP273">
            <v>0</v>
          </cell>
        </row>
        <row r="274">
          <cell r="BN274">
            <v>41483</v>
          </cell>
          <cell r="BP274">
            <v>0</v>
          </cell>
        </row>
        <row r="275">
          <cell r="BN275">
            <v>41484</v>
          </cell>
          <cell r="BP275">
            <v>0</v>
          </cell>
        </row>
        <row r="276">
          <cell r="BN276">
            <v>41485</v>
          </cell>
          <cell r="BP276">
            <v>0</v>
          </cell>
        </row>
        <row r="277">
          <cell r="BN277">
            <v>41486</v>
          </cell>
          <cell r="BP277">
            <v>0</v>
          </cell>
        </row>
        <row r="278">
          <cell r="BN278">
            <v>41487</v>
          </cell>
          <cell r="BP278">
            <v>0</v>
          </cell>
        </row>
        <row r="279">
          <cell r="BN279">
            <v>41488</v>
          </cell>
          <cell r="BP279">
            <v>0</v>
          </cell>
        </row>
        <row r="280">
          <cell r="BN280">
            <v>41489</v>
          </cell>
          <cell r="BP280">
            <v>0</v>
          </cell>
        </row>
        <row r="281">
          <cell r="BN281">
            <v>41490</v>
          </cell>
          <cell r="BP281">
            <v>0</v>
          </cell>
        </row>
        <row r="282">
          <cell r="BN282">
            <v>41491</v>
          </cell>
          <cell r="BP282">
            <v>0</v>
          </cell>
        </row>
        <row r="283">
          <cell r="BN283">
            <v>41492</v>
          </cell>
          <cell r="BP283">
            <v>0</v>
          </cell>
        </row>
        <row r="284">
          <cell r="BN284">
            <v>41493</v>
          </cell>
          <cell r="BP284">
            <v>0</v>
          </cell>
        </row>
        <row r="285">
          <cell r="BN285">
            <v>41494</v>
          </cell>
          <cell r="BP285">
            <v>0</v>
          </cell>
        </row>
        <row r="286">
          <cell r="BN286">
            <v>41495</v>
          </cell>
          <cell r="BP286">
            <v>0</v>
          </cell>
        </row>
        <row r="287">
          <cell r="BN287">
            <v>41496</v>
          </cell>
          <cell r="BP287">
            <v>0</v>
          </cell>
        </row>
        <row r="288">
          <cell r="BN288">
            <v>41497</v>
          </cell>
          <cell r="BP288">
            <v>0</v>
          </cell>
        </row>
        <row r="289">
          <cell r="BN289">
            <v>41498</v>
          </cell>
          <cell r="BP289">
            <v>0</v>
          </cell>
        </row>
        <row r="290">
          <cell r="BN290">
            <v>41499</v>
          </cell>
          <cell r="BP290">
            <v>0</v>
          </cell>
        </row>
        <row r="291">
          <cell r="BN291">
            <v>41500</v>
          </cell>
          <cell r="BP291">
            <v>0</v>
          </cell>
        </row>
        <row r="292">
          <cell r="BN292">
            <v>41501</v>
          </cell>
          <cell r="BP292">
            <v>0</v>
          </cell>
        </row>
        <row r="293">
          <cell r="BN293">
            <v>41502</v>
          </cell>
          <cell r="BP293">
            <v>0</v>
          </cell>
        </row>
        <row r="294">
          <cell r="BN294">
            <v>41503</v>
          </cell>
          <cell r="BP294">
            <v>0</v>
          </cell>
        </row>
        <row r="295">
          <cell r="BN295">
            <v>41504</v>
          </cell>
          <cell r="BP295">
            <v>0</v>
          </cell>
        </row>
        <row r="296">
          <cell r="BN296">
            <v>41505</v>
          </cell>
          <cell r="BP296">
            <v>0</v>
          </cell>
        </row>
        <row r="297">
          <cell r="BN297">
            <v>41506</v>
          </cell>
          <cell r="BP297">
            <v>0</v>
          </cell>
        </row>
        <row r="298">
          <cell r="BN298">
            <v>41507</v>
          </cell>
          <cell r="BP298">
            <v>0</v>
          </cell>
        </row>
        <row r="299">
          <cell r="BN299">
            <v>41508</v>
          </cell>
          <cell r="BP299">
            <v>0</v>
          </cell>
        </row>
        <row r="300">
          <cell r="BN300">
            <v>41509</v>
          </cell>
          <cell r="BP300">
            <v>0</v>
          </cell>
        </row>
        <row r="301">
          <cell r="BN301">
            <v>41510</v>
          </cell>
          <cell r="BP301">
            <v>0</v>
          </cell>
        </row>
        <row r="302">
          <cell r="BN302">
            <v>41511</v>
          </cell>
          <cell r="BP302">
            <v>0</v>
          </cell>
        </row>
        <row r="303">
          <cell r="BN303">
            <v>41512</v>
          </cell>
          <cell r="BP303">
            <v>0</v>
          </cell>
        </row>
        <row r="304">
          <cell r="BN304">
            <v>41513</v>
          </cell>
          <cell r="BP304">
            <v>0</v>
          </cell>
        </row>
        <row r="305">
          <cell r="BN305">
            <v>41514</v>
          </cell>
          <cell r="BP305">
            <v>0</v>
          </cell>
        </row>
        <row r="306">
          <cell r="BN306">
            <v>41515</v>
          </cell>
          <cell r="BP306">
            <v>0</v>
          </cell>
        </row>
        <row r="307">
          <cell r="BN307">
            <v>41516</v>
          </cell>
          <cell r="BP307">
            <v>0</v>
          </cell>
        </row>
        <row r="308">
          <cell r="BN308">
            <v>41517</v>
          </cell>
          <cell r="BP308">
            <v>0</v>
          </cell>
        </row>
        <row r="309">
          <cell r="BN309">
            <v>41518</v>
          </cell>
          <cell r="BP309">
            <v>0</v>
          </cell>
        </row>
        <row r="310">
          <cell r="BN310">
            <v>41519</v>
          </cell>
          <cell r="BP310">
            <v>0</v>
          </cell>
        </row>
        <row r="311">
          <cell r="BN311">
            <v>41520</v>
          </cell>
          <cell r="BP311">
            <v>0</v>
          </cell>
        </row>
        <row r="312">
          <cell r="BN312">
            <v>41521</v>
          </cell>
          <cell r="BP312">
            <v>0</v>
          </cell>
        </row>
        <row r="313">
          <cell r="BN313">
            <v>41522</v>
          </cell>
          <cell r="BP313">
            <v>0</v>
          </cell>
        </row>
        <row r="314">
          <cell r="BN314">
            <v>41523</v>
          </cell>
          <cell r="BP314">
            <v>0</v>
          </cell>
        </row>
        <row r="315">
          <cell r="BN315">
            <v>41524</v>
          </cell>
          <cell r="BP315">
            <v>0</v>
          </cell>
        </row>
        <row r="316">
          <cell r="BN316">
            <v>41525</v>
          </cell>
          <cell r="BP316">
            <v>0</v>
          </cell>
        </row>
        <row r="317">
          <cell r="BN317">
            <v>41526</v>
          </cell>
          <cell r="BP317">
            <v>0</v>
          </cell>
        </row>
        <row r="318">
          <cell r="BN318">
            <v>41527</v>
          </cell>
          <cell r="BP318">
            <v>0</v>
          </cell>
        </row>
        <row r="319">
          <cell r="BN319">
            <v>41528</v>
          </cell>
          <cell r="BP319">
            <v>0</v>
          </cell>
        </row>
        <row r="320">
          <cell r="BN320">
            <v>41529</v>
          </cell>
          <cell r="BP320">
            <v>0</v>
          </cell>
        </row>
        <row r="321">
          <cell r="BN321">
            <v>41530</v>
          </cell>
          <cell r="BP321">
            <v>0</v>
          </cell>
        </row>
        <row r="322">
          <cell r="BN322">
            <v>41531</v>
          </cell>
          <cell r="BP322">
            <v>0</v>
          </cell>
        </row>
        <row r="323">
          <cell r="BN323">
            <v>41532</v>
          </cell>
          <cell r="BP323">
            <v>0</v>
          </cell>
        </row>
        <row r="324">
          <cell r="BN324">
            <v>41533</v>
          </cell>
          <cell r="BP324">
            <v>0</v>
          </cell>
        </row>
        <row r="325">
          <cell r="BN325">
            <v>41534</v>
          </cell>
          <cell r="BP325">
            <v>0</v>
          </cell>
        </row>
        <row r="326">
          <cell r="BN326">
            <v>41535</v>
          </cell>
          <cell r="BP326">
            <v>0</v>
          </cell>
        </row>
        <row r="327">
          <cell r="BN327">
            <v>41536</v>
          </cell>
          <cell r="BP327">
            <v>0</v>
          </cell>
        </row>
        <row r="328">
          <cell r="BN328">
            <v>41537</v>
          </cell>
          <cell r="BP328">
            <v>0</v>
          </cell>
        </row>
        <row r="329">
          <cell r="BN329">
            <v>41538</v>
          </cell>
          <cell r="BP329">
            <v>0</v>
          </cell>
        </row>
        <row r="330">
          <cell r="BN330">
            <v>41539</v>
          </cell>
          <cell r="BP330">
            <v>0</v>
          </cell>
        </row>
        <row r="331">
          <cell r="BN331">
            <v>41540</v>
          </cell>
          <cell r="BP331">
            <v>0</v>
          </cell>
        </row>
        <row r="332">
          <cell r="BN332">
            <v>41541</v>
          </cell>
          <cell r="BP332">
            <v>0</v>
          </cell>
        </row>
        <row r="333">
          <cell r="BN333">
            <v>41542</v>
          </cell>
          <cell r="BP333">
            <v>0</v>
          </cell>
        </row>
        <row r="334">
          <cell r="BN334">
            <v>41543</v>
          </cell>
          <cell r="BP334">
            <v>0</v>
          </cell>
        </row>
        <row r="335">
          <cell r="BN335">
            <v>41544</v>
          </cell>
          <cell r="BP335">
            <v>0</v>
          </cell>
        </row>
        <row r="336">
          <cell r="BN336">
            <v>41545</v>
          </cell>
          <cell r="BP336">
            <v>0</v>
          </cell>
        </row>
        <row r="337">
          <cell r="BN337">
            <v>41546</v>
          </cell>
          <cell r="BP337">
            <v>0</v>
          </cell>
        </row>
        <row r="338">
          <cell r="BN338">
            <v>41547</v>
          </cell>
          <cell r="BP338">
            <v>0</v>
          </cell>
        </row>
        <row r="339">
          <cell r="BN339">
            <v>41548</v>
          </cell>
          <cell r="BP339">
            <v>0</v>
          </cell>
        </row>
        <row r="340">
          <cell r="BN340">
            <v>41549</v>
          </cell>
          <cell r="BP340">
            <v>0</v>
          </cell>
        </row>
        <row r="341">
          <cell r="BN341">
            <v>41550</v>
          </cell>
          <cell r="BP341">
            <v>0</v>
          </cell>
        </row>
        <row r="342">
          <cell r="BN342">
            <v>41551</v>
          </cell>
          <cell r="BP342">
            <v>0</v>
          </cell>
        </row>
        <row r="343">
          <cell r="BN343">
            <v>41552</v>
          </cell>
          <cell r="BP343">
            <v>0</v>
          </cell>
        </row>
        <row r="344">
          <cell r="BN344">
            <v>41553</v>
          </cell>
          <cell r="BP344">
            <v>0</v>
          </cell>
        </row>
        <row r="345">
          <cell r="BN345">
            <v>41554</v>
          </cell>
          <cell r="BP345">
            <v>0</v>
          </cell>
        </row>
        <row r="346">
          <cell r="BN346">
            <v>41555</v>
          </cell>
          <cell r="BP346">
            <v>0</v>
          </cell>
        </row>
        <row r="347">
          <cell r="BN347">
            <v>41556</v>
          </cell>
          <cell r="BP347">
            <v>0</v>
          </cell>
        </row>
        <row r="348">
          <cell r="BN348">
            <v>41557</v>
          </cell>
          <cell r="BP348">
            <v>0</v>
          </cell>
        </row>
        <row r="349">
          <cell r="BN349">
            <v>41558</v>
          </cell>
          <cell r="BP349">
            <v>0</v>
          </cell>
        </row>
        <row r="350">
          <cell r="BN350">
            <v>41559</v>
          </cell>
          <cell r="BP350">
            <v>0</v>
          </cell>
        </row>
        <row r="351">
          <cell r="BN351">
            <v>41560</v>
          </cell>
          <cell r="BP351">
            <v>0</v>
          </cell>
        </row>
        <row r="352">
          <cell r="BN352">
            <v>41561</v>
          </cell>
          <cell r="BP352">
            <v>0</v>
          </cell>
        </row>
        <row r="353">
          <cell r="BN353">
            <v>41562</v>
          </cell>
          <cell r="BP353">
            <v>0</v>
          </cell>
        </row>
        <row r="354">
          <cell r="BN354">
            <v>41563</v>
          </cell>
          <cell r="BP354">
            <v>0</v>
          </cell>
        </row>
        <row r="355">
          <cell r="BN355">
            <v>41564</v>
          </cell>
          <cell r="BP355">
            <v>0</v>
          </cell>
        </row>
        <row r="356">
          <cell r="BN356">
            <v>41565</v>
          </cell>
          <cell r="BP356">
            <v>0</v>
          </cell>
        </row>
        <row r="357">
          <cell r="BN357">
            <v>41566</v>
          </cell>
          <cell r="BP357">
            <v>0</v>
          </cell>
        </row>
        <row r="358">
          <cell r="BN358">
            <v>41567</v>
          </cell>
          <cell r="BP358">
            <v>0</v>
          </cell>
        </row>
        <row r="359">
          <cell r="BN359">
            <v>41568</v>
          </cell>
          <cell r="BP359">
            <v>0</v>
          </cell>
        </row>
        <row r="360">
          <cell r="BN360">
            <v>41569</v>
          </cell>
          <cell r="BP360">
            <v>0</v>
          </cell>
        </row>
        <row r="361">
          <cell r="BN361">
            <v>41570</v>
          </cell>
          <cell r="BP361">
            <v>0</v>
          </cell>
        </row>
        <row r="362">
          <cell r="BN362">
            <v>41571</v>
          </cell>
          <cell r="BP362">
            <v>0</v>
          </cell>
        </row>
        <row r="363">
          <cell r="BN363">
            <v>41572</v>
          </cell>
          <cell r="BP363">
            <v>0</v>
          </cell>
        </row>
        <row r="364">
          <cell r="BN364">
            <v>41573</v>
          </cell>
          <cell r="BP364">
            <v>0</v>
          </cell>
        </row>
        <row r="365">
          <cell r="BN365">
            <v>41574</v>
          </cell>
          <cell r="BP365">
            <v>0</v>
          </cell>
        </row>
        <row r="366">
          <cell r="BN366">
            <v>41575</v>
          </cell>
          <cell r="BP366">
            <v>0</v>
          </cell>
        </row>
        <row r="367">
          <cell r="BN367">
            <v>41576</v>
          </cell>
          <cell r="BP367">
            <v>0</v>
          </cell>
        </row>
        <row r="368">
          <cell r="BN368">
            <v>41577</v>
          </cell>
          <cell r="BP368">
            <v>0</v>
          </cell>
        </row>
        <row r="369">
          <cell r="BN369">
            <v>41578</v>
          </cell>
          <cell r="BP369">
            <v>0</v>
          </cell>
        </row>
        <row r="370">
          <cell r="BN370">
            <v>41579</v>
          </cell>
          <cell r="BP370">
            <v>0</v>
          </cell>
        </row>
        <row r="371">
          <cell r="BN371">
            <v>41580</v>
          </cell>
          <cell r="BP371">
            <v>0</v>
          </cell>
        </row>
        <row r="372">
          <cell r="BN372">
            <v>41581</v>
          </cell>
          <cell r="BP372">
            <v>0</v>
          </cell>
        </row>
        <row r="373">
          <cell r="BN373">
            <v>41582</v>
          </cell>
          <cell r="BP373">
            <v>0</v>
          </cell>
        </row>
        <row r="374">
          <cell r="BN374">
            <v>41583</v>
          </cell>
          <cell r="BP374">
            <v>0</v>
          </cell>
        </row>
        <row r="375">
          <cell r="BN375">
            <v>41584</v>
          </cell>
          <cell r="BP375">
            <v>0</v>
          </cell>
        </row>
        <row r="376">
          <cell r="BN376">
            <v>41585</v>
          </cell>
          <cell r="BP376">
            <v>0</v>
          </cell>
        </row>
        <row r="377">
          <cell r="BN377">
            <v>41586</v>
          </cell>
          <cell r="BP377">
            <v>0</v>
          </cell>
        </row>
        <row r="378">
          <cell r="BN378">
            <v>41587</v>
          </cell>
          <cell r="BP378">
            <v>0</v>
          </cell>
        </row>
        <row r="379">
          <cell r="BN379">
            <v>41588</v>
          </cell>
          <cell r="BP379">
            <v>0</v>
          </cell>
        </row>
        <row r="380">
          <cell r="BN380">
            <v>41589</v>
          </cell>
          <cell r="BP380">
            <v>0</v>
          </cell>
        </row>
        <row r="381">
          <cell r="BN381">
            <v>41590</v>
          </cell>
          <cell r="BP381">
            <v>0</v>
          </cell>
        </row>
        <row r="382">
          <cell r="BN382">
            <v>41591</v>
          </cell>
          <cell r="BP382">
            <v>0</v>
          </cell>
        </row>
        <row r="383">
          <cell r="BN383">
            <v>41592</v>
          </cell>
          <cell r="BP383">
            <v>0</v>
          </cell>
        </row>
        <row r="384">
          <cell r="BN384">
            <v>41593</v>
          </cell>
          <cell r="BP384">
            <v>0</v>
          </cell>
        </row>
        <row r="385">
          <cell r="BN385">
            <v>41594</v>
          </cell>
          <cell r="BP385">
            <v>0</v>
          </cell>
        </row>
        <row r="386">
          <cell r="BN386">
            <v>41595</v>
          </cell>
          <cell r="BP386">
            <v>0</v>
          </cell>
        </row>
        <row r="387">
          <cell r="BN387">
            <v>41596</v>
          </cell>
          <cell r="BP387">
            <v>0</v>
          </cell>
        </row>
        <row r="388">
          <cell r="BN388">
            <v>41597</v>
          </cell>
          <cell r="BP388">
            <v>0</v>
          </cell>
        </row>
        <row r="389">
          <cell r="BN389">
            <v>41598</v>
          </cell>
          <cell r="BP389">
            <v>0</v>
          </cell>
        </row>
        <row r="390">
          <cell r="BN390">
            <v>41599</v>
          </cell>
          <cell r="BP390">
            <v>0</v>
          </cell>
        </row>
        <row r="391">
          <cell r="BN391">
            <v>41600</v>
          </cell>
          <cell r="BP391">
            <v>0</v>
          </cell>
        </row>
        <row r="392">
          <cell r="BN392">
            <v>41601</v>
          </cell>
          <cell r="BP392">
            <v>0</v>
          </cell>
        </row>
        <row r="393">
          <cell r="BN393">
            <v>41602</v>
          </cell>
          <cell r="BP393">
            <v>0</v>
          </cell>
        </row>
        <row r="394">
          <cell r="BN394">
            <v>41603</v>
          </cell>
          <cell r="BP394">
            <v>0</v>
          </cell>
        </row>
        <row r="395">
          <cell r="BN395">
            <v>41604</v>
          </cell>
          <cell r="BP395">
            <v>0</v>
          </cell>
        </row>
        <row r="396">
          <cell r="BN396">
            <v>41605</v>
          </cell>
          <cell r="BP396">
            <v>0</v>
          </cell>
        </row>
        <row r="397">
          <cell r="BN397">
            <v>41606</v>
          </cell>
          <cell r="BP397">
            <v>0</v>
          </cell>
        </row>
        <row r="398">
          <cell r="BN398">
            <v>41607</v>
          </cell>
          <cell r="BP398">
            <v>0</v>
          </cell>
        </row>
        <row r="399">
          <cell r="BN399">
            <v>41608</v>
          </cell>
          <cell r="BP399">
            <v>0</v>
          </cell>
        </row>
        <row r="400">
          <cell r="BN400">
            <v>41609</v>
          </cell>
          <cell r="BP400">
            <v>0</v>
          </cell>
        </row>
        <row r="401">
          <cell r="BN401">
            <v>41610</v>
          </cell>
          <cell r="BP401">
            <v>0</v>
          </cell>
        </row>
        <row r="402">
          <cell r="BN402">
            <v>41611</v>
          </cell>
          <cell r="BP402">
            <v>0</v>
          </cell>
        </row>
        <row r="403">
          <cell r="BN403">
            <v>41612</v>
          </cell>
          <cell r="BP403">
            <v>0</v>
          </cell>
        </row>
        <row r="404">
          <cell r="BN404">
            <v>41613</v>
          </cell>
          <cell r="BP404">
            <v>0</v>
          </cell>
        </row>
        <row r="405">
          <cell r="BN405">
            <v>41614</v>
          </cell>
          <cell r="BP405">
            <v>0</v>
          </cell>
        </row>
        <row r="406">
          <cell r="BN406">
            <v>41615</v>
          </cell>
          <cell r="BP406">
            <v>0</v>
          </cell>
        </row>
        <row r="407">
          <cell r="BN407">
            <v>41616</v>
          </cell>
          <cell r="BP407">
            <v>0</v>
          </cell>
        </row>
        <row r="408">
          <cell r="BN408">
            <v>41617</v>
          </cell>
          <cell r="BP408">
            <v>0</v>
          </cell>
        </row>
        <row r="409">
          <cell r="BN409">
            <v>41618</v>
          </cell>
          <cell r="BP409">
            <v>0</v>
          </cell>
        </row>
        <row r="410">
          <cell r="BN410">
            <v>41619</v>
          </cell>
          <cell r="BP410">
            <v>0</v>
          </cell>
        </row>
        <row r="411">
          <cell r="BN411">
            <v>41620</v>
          </cell>
          <cell r="BP411">
            <v>0</v>
          </cell>
        </row>
        <row r="412">
          <cell r="BN412">
            <v>41621</v>
          </cell>
          <cell r="BP412">
            <v>0</v>
          </cell>
        </row>
        <row r="413">
          <cell r="BN413">
            <v>41622</v>
          </cell>
          <cell r="BP413">
            <v>0</v>
          </cell>
        </row>
        <row r="414">
          <cell r="BN414">
            <v>41623</v>
          </cell>
          <cell r="BP414">
            <v>0</v>
          </cell>
        </row>
        <row r="415">
          <cell r="BN415">
            <v>41624</v>
          </cell>
          <cell r="BP415">
            <v>0</v>
          </cell>
        </row>
        <row r="416">
          <cell r="BN416">
            <v>41625</v>
          </cell>
          <cell r="BP416">
            <v>0</v>
          </cell>
        </row>
        <row r="417">
          <cell r="BN417">
            <v>41626</v>
          </cell>
          <cell r="BP417">
            <v>0</v>
          </cell>
        </row>
        <row r="418">
          <cell r="BN418">
            <v>41627</v>
          </cell>
          <cell r="BP418">
            <v>0</v>
          </cell>
        </row>
        <row r="419">
          <cell r="BN419">
            <v>41628</v>
          </cell>
          <cell r="BP419">
            <v>0</v>
          </cell>
        </row>
        <row r="420">
          <cell r="BN420">
            <v>41629</v>
          </cell>
          <cell r="BP420">
            <v>0</v>
          </cell>
        </row>
        <row r="421">
          <cell r="BN421">
            <v>41630</v>
          </cell>
          <cell r="BP421">
            <v>0</v>
          </cell>
        </row>
        <row r="422">
          <cell r="BN422">
            <v>41631</v>
          </cell>
          <cell r="BP422">
            <v>0</v>
          </cell>
        </row>
        <row r="423">
          <cell r="BN423">
            <v>41632</v>
          </cell>
          <cell r="BP423">
            <v>0</v>
          </cell>
        </row>
        <row r="424">
          <cell r="BN424">
            <v>41633</v>
          </cell>
          <cell r="BP424">
            <v>0</v>
          </cell>
        </row>
        <row r="425">
          <cell r="BN425">
            <v>41634</v>
          </cell>
          <cell r="BP425">
            <v>0</v>
          </cell>
        </row>
        <row r="426">
          <cell r="BN426">
            <v>41635</v>
          </cell>
          <cell r="BP426">
            <v>0</v>
          </cell>
        </row>
        <row r="427">
          <cell r="BN427">
            <v>41636</v>
          </cell>
          <cell r="BP427">
            <v>0</v>
          </cell>
        </row>
        <row r="428">
          <cell r="BN428">
            <v>41637</v>
          </cell>
          <cell r="BP428">
            <v>0</v>
          </cell>
        </row>
        <row r="429">
          <cell r="BN429">
            <v>41638</v>
          </cell>
          <cell r="BP429">
            <v>0</v>
          </cell>
        </row>
        <row r="430">
          <cell r="BN430">
            <v>41639</v>
          </cell>
          <cell r="BP430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6"/>
  <sheetViews>
    <sheetView topLeftCell="A20" workbookViewId="0">
      <selection activeCell="K33" sqref="K33"/>
    </sheetView>
  </sheetViews>
  <sheetFormatPr defaultRowHeight="12.75"/>
  <sheetData>
    <row r="2" spans="1:9" ht="13.5" thickBot="1"/>
    <row r="3" spans="1:9" ht="13.5" thickTop="1">
      <c r="A3" s="446"/>
      <c r="B3" s="447"/>
      <c r="C3" s="447"/>
      <c r="D3" s="447"/>
      <c r="E3" s="447"/>
      <c r="F3" s="447"/>
      <c r="G3" s="447"/>
      <c r="H3" s="447"/>
      <c r="I3" s="448"/>
    </row>
    <row r="4" spans="1:9">
      <c r="A4" s="449"/>
      <c r="B4" s="450"/>
      <c r="C4" s="450"/>
      <c r="D4" s="450"/>
      <c r="E4" s="450"/>
      <c r="F4" s="450"/>
      <c r="G4" s="450"/>
      <c r="H4" s="450"/>
      <c r="I4" s="451"/>
    </row>
    <row r="5" spans="1:9">
      <c r="A5" s="449"/>
      <c r="B5" s="450"/>
      <c r="C5" s="450"/>
      <c r="D5" s="450"/>
      <c r="E5" s="450"/>
      <c r="F5" s="450"/>
      <c r="G5" s="450"/>
      <c r="H5" s="450"/>
      <c r="I5" s="451"/>
    </row>
    <row r="6" spans="1:9">
      <c r="A6" s="449"/>
      <c r="B6" s="450"/>
      <c r="C6" s="450"/>
      <c r="D6" s="450"/>
      <c r="E6" s="450"/>
      <c r="F6" s="450"/>
      <c r="G6" s="450"/>
      <c r="H6" s="450"/>
      <c r="I6" s="451"/>
    </row>
    <row r="7" spans="1:9">
      <c r="A7" s="449"/>
      <c r="B7" s="450"/>
      <c r="C7" s="450"/>
      <c r="D7" s="450"/>
      <c r="E7" s="450"/>
      <c r="F7" s="450"/>
      <c r="G7" s="450"/>
      <c r="H7" s="450"/>
      <c r="I7" s="451"/>
    </row>
    <row r="8" spans="1:9">
      <c r="A8" s="449"/>
      <c r="B8" s="450"/>
      <c r="C8" s="450"/>
      <c r="D8" s="450"/>
      <c r="E8" s="450"/>
      <c r="F8" s="450"/>
      <c r="G8" s="450"/>
      <c r="H8" s="450"/>
      <c r="I8" s="451"/>
    </row>
    <row r="9" spans="1:9">
      <c r="A9" s="449"/>
      <c r="B9" s="450"/>
      <c r="C9" s="450"/>
      <c r="D9" s="450"/>
      <c r="E9" s="450"/>
      <c r="F9" s="450"/>
      <c r="G9" s="450"/>
      <c r="H9" s="450"/>
      <c r="I9" s="451"/>
    </row>
    <row r="10" spans="1:9">
      <c r="A10" s="449"/>
      <c r="B10" s="450"/>
      <c r="C10" s="450"/>
      <c r="D10" s="450"/>
      <c r="E10" s="450"/>
      <c r="F10" s="450"/>
      <c r="G10" s="450"/>
      <c r="H10" s="450"/>
      <c r="I10" s="451"/>
    </row>
    <row r="11" spans="1:9">
      <c r="A11" s="449"/>
      <c r="B11" s="450"/>
      <c r="C11" s="450"/>
      <c r="D11" s="450"/>
      <c r="E11" s="450"/>
      <c r="F11" s="450"/>
      <c r="G11" s="450"/>
      <c r="H11" s="450"/>
      <c r="I11" s="451"/>
    </row>
    <row r="12" spans="1:9" ht="18.75">
      <c r="A12" s="599" t="s">
        <v>215</v>
      </c>
      <c r="B12" s="600"/>
      <c r="C12" s="600"/>
      <c r="D12" s="600"/>
      <c r="E12" s="600"/>
      <c r="F12" s="600"/>
      <c r="G12" s="600"/>
      <c r="H12" s="600"/>
      <c r="I12" s="601"/>
    </row>
    <row r="13" spans="1:9" ht="18.75">
      <c r="A13" s="599" t="s">
        <v>200</v>
      </c>
      <c r="B13" s="600"/>
      <c r="C13" s="600"/>
      <c r="D13" s="600"/>
      <c r="E13" s="600"/>
      <c r="F13" s="600"/>
      <c r="G13" s="600"/>
      <c r="H13" s="600"/>
      <c r="I13" s="601"/>
    </row>
    <row r="14" spans="1:9" ht="18.75">
      <c r="A14" s="599" t="s">
        <v>201</v>
      </c>
      <c r="B14" s="600"/>
      <c r="C14" s="600"/>
      <c r="D14" s="600"/>
      <c r="E14" s="600"/>
      <c r="F14" s="600"/>
      <c r="G14" s="600"/>
      <c r="H14" s="600"/>
      <c r="I14" s="601"/>
    </row>
    <row r="15" spans="1:9">
      <c r="A15" s="449"/>
      <c r="B15" s="450"/>
      <c r="C15" s="450"/>
      <c r="D15" s="450"/>
      <c r="E15" s="450"/>
      <c r="F15" s="450"/>
      <c r="G15" s="450"/>
      <c r="H15" s="450"/>
      <c r="I15" s="451"/>
    </row>
    <row r="16" spans="1:9">
      <c r="A16" s="449"/>
      <c r="B16" s="450"/>
      <c r="C16" s="450"/>
      <c r="D16" s="450"/>
      <c r="E16" s="450"/>
      <c r="F16" s="450"/>
      <c r="G16" s="450"/>
      <c r="H16" s="450"/>
      <c r="I16" s="451"/>
    </row>
    <row r="17" spans="1:9">
      <c r="A17" s="449"/>
      <c r="B17" s="450"/>
      <c r="C17" s="450"/>
      <c r="D17" s="450"/>
      <c r="E17" s="450"/>
      <c r="F17" s="450"/>
      <c r="G17" s="450"/>
      <c r="H17" s="450"/>
      <c r="I17" s="451"/>
    </row>
    <row r="18" spans="1:9">
      <c r="A18" s="449"/>
      <c r="B18" s="450"/>
      <c r="C18" s="450"/>
      <c r="D18" s="450"/>
      <c r="E18" s="450"/>
      <c r="F18" s="450"/>
      <c r="G18" s="450"/>
      <c r="H18" s="450"/>
      <c r="I18" s="451"/>
    </row>
    <row r="19" spans="1:9">
      <c r="A19" s="449"/>
      <c r="B19" s="450"/>
      <c r="C19" s="450"/>
      <c r="D19" s="450"/>
      <c r="E19" s="450"/>
      <c r="F19" s="450"/>
      <c r="G19" s="450"/>
      <c r="H19" s="450"/>
      <c r="I19" s="451"/>
    </row>
    <row r="20" spans="1:9">
      <c r="A20" s="449"/>
      <c r="B20" s="450"/>
      <c r="C20" s="450"/>
      <c r="D20" s="450"/>
      <c r="E20" s="450"/>
      <c r="F20" s="450"/>
      <c r="G20" s="450"/>
      <c r="H20" s="450"/>
      <c r="I20" s="451"/>
    </row>
    <row r="21" spans="1:9">
      <c r="A21" s="449"/>
      <c r="B21" s="450"/>
      <c r="C21" s="450"/>
      <c r="D21" s="450"/>
      <c r="E21" s="450"/>
      <c r="F21" s="450"/>
      <c r="G21" s="450"/>
      <c r="H21" s="450"/>
      <c r="I21" s="451"/>
    </row>
    <row r="22" spans="1:9">
      <c r="A22" s="449"/>
      <c r="B22" s="450"/>
      <c r="C22" s="450"/>
      <c r="D22" s="450"/>
      <c r="E22" s="450"/>
      <c r="F22" s="450"/>
      <c r="G22" s="450"/>
      <c r="H22" s="450"/>
      <c r="I22" s="451"/>
    </row>
    <row r="23" spans="1:9">
      <c r="A23" s="449"/>
      <c r="B23" s="450"/>
      <c r="C23" s="450"/>
      <c r="D23" s="450"/>
      <c r="E23" s="450"/>
      <c r="F23" s="450"/>
      <c r="G23" s="450"/>
      <c r="H23" s="450"/>
      <c r="I23" s="451"/>
    </row>
    <row r="24" spans="1:9">
      <c r="A24" s="449"/>
      <c r="B24" s="450"/>
      <c r="C24" s="450"/>
      <c r="D24" s="450"/>
      <c r="E24" s="450"/>
      <c r="F24" s="450"/>
      <c r="G24" s="450"/>
      <c r="H24" s="450"/>
      <c r="I24" s="451"/>
    </row>
    <row r="25" spans="1:9">
      <c r="A25" s="449"/>
      <c r="B25" s="450"/>
      <c r="C25" s="450"/>
      <c r="D25" s="450"/>
      <c r="E25" s="450"/>
      <c r="F25" s="450"/>
      <c r="G25" s="450"/>
      <c r="H25" s="450"/>
      <c r="I25" s="451"/>
    </row>
    <row r="26" spans="1:9">
      <c r="A26" s="449"/>
      <c r="B26" s="450"/>
      <c r="C26" s="450"/>
      <c r="D26" s="450"/>
      <c r="E26" s="450"/>
      <c r="F26" s="450"/>
      <c r="G26" s="450"/>
      <c r="H26" s="450"/>
      <c r="I26" s="451"/>
    </row>
    <row r="27" spans="1:9" ht="12.75" customHeight="1">
      <c r="A27" s="449"/>
      <c r="B27" s="450"/>
      <c r="C27" s="450"/>
      <c r="D27" s="450"/>
      <c r="E27" s="450"/>
      <c r="F27" s="450"/>
      <c r="G27" s="450"/>
      <c r="H27" s="450"/>
      <c r="I27" s="451"/>
    </row>
    <row r="28" spans="1:9" ht="12.75" customHeight="1">
      <c r="A28" s="449"/>
      <c r="B28" s="450"/>
      <c r="C28" s="450"/>
      <c r="D28" s="450"/>
      <c r="E28" s="450"/>
      <c r="F28" s="450"/>
      <c r="G28" s="450"/>
      <c r="H28" s="450"/>
      <c r="I28" s="451"/>
    </row>
    <row r="29" spans="1:9" ht="12.75" customHeight="1">
      <c r="A29" s="449"/>
      <c r="B29" s="450"/>
      <c r="C29" s="450"/>
      <c r="D29" s="450"/>
      <c r="E29" s="450"/>
      <c r="F29" s="450"/>
      <c r="G29" s="450"/>
      <c r="H29" s="450"/>
      <c r="I29" s="451"/>
    </row>
    <row r="30" spans="1:9" ht="12.75" customHeight="1">
      <c r="A30" s="449"/>
      <c r="B30" s="450"/>
      <c r="C30" s="450"/>
      <c r="D30" s="450"/>
      <c r="E30" s="450"/>
      <c r="F30" s="450"/>
      <c r="G30" s="450"/>
      <c r="H30" s="450"/>
      <c r="I30" s="451"/>
    </row>
    <row r="31" spans="1:9">
      <c r="A31" s="449"/>
      <c r="B31" s="450"/>
      <c r="C31" s="450"/>
      <c r="D31" s="450"/>
      <c r="E31" s="450"/>
      <c r="F31" s="450"/>
      <c r="G31" s="450"/>
      <c r="H31" s="450"/>
      <c r="I31" s="451"/>
    </row>
    <row r="32" spans="1:9">
      <c r="A32" s="449"/>
      <c r="B32" s="450"/>
      <c r="C32" s="450"/>
      <c r="D32" s="450"/>
      <c r="E32" s="450"/>
      <c r="F32" s="450"/>
      <c r="G32" s="450"/>
      <c r="H32" s="450"/>
      <c r="I32" s="451"/>
    </row>
    <row r="33" spans="1:9">
      <c r="A33" s="449"/>
      <c r="B33" s="450"/>
      <c r="C33" s="450"/>
      <c r="D33" s="450"/>
      <c r="E33" s="450"/>
      <c r="F33" s="450"/>
      <c r="G33" s="450"/>
      <c r="H33" s="450"/>
      <c r="I33" s="451"/>
    </row>
    <row r="34" spans="1:9">
      <c r="A34" s="449"/>
      <c r="B34" s="450"/>
      <c r="C34" s="450"/>
      <c r="D34" s="450"/>
      <c r="E34" s="450"/>
      <c r="F34" s="450"/>
      <c r="G34" s="450"/>
      <c r="H34" s="450"/>
      <c r="I34" s="451"/>
    </row>
    <row r="35" spans="1:9">
      <c r="A35" s="449"/>
      <c r="B35" s="450"/>
      <c r="C35" s="450"/>
      <c r="D35" s="450"/>
      <c r="E35" s="450"/>
      <c r="F35" s="450"/>
      <c r="G35" s="450"/>
      <c r="H35" s="450"/>
      <c r="I35" s="451"/>
    </row>
    <row r="36" spans="1:9">
      <c r="A36" s="449"/>
      <c r="B36" s="450"/>
      <c r="C36" s="450"/>
      <c r="D36" s="450"/>
      <c r="E36" s="450"/>
      <c r="F36" s="450"/>
      <c r="G36" s="450"/>
      <c r="H36" s="450"/>
      <c r="I36" s="451"/>
    </row>
    <row r="37" spans="1:9">
      <c r="A37" s="602" t="s">
        <v>239</v>
      </c>
      <c r="B37" s="603"/>
      <c r="C37" s="603"/>
      <c r="D37" s="603"/>
      <c r="E37" s="603"/>
      <c r="F37" s="603"/>
      <c r="G37" s="603"/>
      <c r="H37" s="603"/>
      <c r="I37" s="604"/>
    </row>
    <row r="38" spans="1:9">
      <c r="A38" s="449"/>
      <c r="B38" s="450"/>
      <c r="C38" s="450"/>
      <c r="D38" s="450"/>
      <c r="E38" s="450"/>
      <c r="F38" s="450"/>
      <c r="G38" s="450"/>
      <c r="H38" s="450"/>
      <c r="I38" s="451"/>
    </row>
    <row r="39" spans="1:9">
      <c r="A39" s="449"/>
      <c r="B39" s="450"/>
      <c r="C39" s="450"/>
      <c r="D39" s="450"/>
      <c r="E39" s="450"/>
      <c r="F39" s="450"/>
      <c r="G39" s="450"/>
      <c r="H39" s="450"/>
      <c r="I39" s="451"/>
    </row>
    <row r="40" spans="1:9">
      <c r="A40" s="449"/>
      <c r="B40" s="450"/>
      <c r="C40" s="450"/>
      <c r="D40" s="452"/>
      <c r="E40" s="452"/>
      <c r="F40" s="452"/>
      <c r="G40" s="452"/>
      <c r="H40" s="452"/>
      <c r="I40" s="451"/>
    </row>
    <row r="41" spans="1:9">
      <c r="A41" s="449"/>
      <c r="B41" s="450"/>
      <c r="I41" s="451"/>
    </row>
    <row r="42" spans="1:9" ht="15.75" customHeight="1">
      <c r="A42" s="449"/>
      <c r="B42" s="450"/>
      <c r="I42" s="451"/>
    </row>
    <row r="43" spans="1:9" ht="15.75" customHeight="1">
      <c r="A43" s="449"/>
      <c r="B43" s="450"/>
      <c r="I43" s="451"/>
    </row>
    <row r="44" spans="1:9">
      <c r="A44" s="449"/>
      <c r="B44" s="450"/>
      <c r="I44" s="451"/>
    </row>
    <row r="45" spans="1:9">
      <c r="A45" s="449"/>
      <c r="B45" s="450"/>
      <c r="C45" s="450"/>
      <c r="D45" s="450"/>
      <c r="E45" s="450"/>
      <c r="F45" s="450"/>
      <c r="G45" s="450"/>
      <c r="H45" s="450"/>
      <c r="I45" s="451"/>
    </row>
    <row r="46" spans="1:9">
      <c r="A46" s="449"/>
      <c r="B46" s="450"/>
      <c r="C46" s="450"/>
      <c r="D46" s="450"/>
      <c r="E46" s="450"/>
      <c r="F46" s="450"/>
      <c r="G46" s="450"/>
      <c r="H46" s="450"/>
      <c r="I46" s="451"/>
    </row>
    <row r="47" spans="1:9">
      <c r="A47" s="449"/>
      <c r="B47" s="450"/>
      <c r="C47" s="450"/>
      <c r="D47" s="450"/>
      <c r="E47" s="450"/>
      <c r="F47" s="450"/>
      <c r="G47" s="450"/>
      <c r="H47" s="450"/>
      <c r="I47" s="451"/>
    </row>
    <row r="48" spans="1:9">
      <c r="A48" s="449"/>
      <c r="B48" s="450"/>
      <c r="C48" s="450"/>
      <c r="D48" s="450"/>
      <c r="E48" s="450"/>
      <c r="F48" s="450"/>
      <c r="G48" s="450"/>
      <c r="H48" s="450"/>
      <c r="I48" s="451"/>
    </row>
    <row r="49" spans="1:9">
      <c r="A49" s="449"/>
      <c r="B49" s="450"/>
      <c r="C49" s="450"/>
      <c r="D49" s="450"/>
      <c r="E49" s="450"/>
      <c r="F49" s="450"/>
      <c r="G49" s="450"/>
      <c r="H49" s="450"/>
      <c r="I49" s="451"/>
    </row>
    <row r="50" spans="1:9">
      <c r="A50" s="449"/>
      <c r="B50" s="450"/>
      <c r="C50" s="450"/>
      <c r="D50" s="450"/>
      <c r="E50" s="450"/>
      <c r="F50" s="450"/>
      <c r="G50" s="450"/>
      <c r="H50" s="450"/>
      <c r="I50" s="451"/>
    </row>
    <row r="51" spans="1:9">
      <c r="A51" s="449"/>
      <c r="B51" s="450"/>
      <c r="C51" s="450"/>
      <c r="D51" s="450"/>
      <c r="E51" s="450"/>
      <c r="F51" s="450"/>
      <c r="G51" s="450"/>
      <c r="H51" s="450"/>
      <c r="I51" s="451"/>
    </row>
    <row r="52" spans="1:9">
      <c r="A52" s="449"/>
      <c r="B52" s="450"/>
      <c r="C52" s="450"/>
      <c r="D52" s="450"/>
      <c r="E52" s="450"/>
      <c r="F52" s="450"/>
      <c r="G52" s="450"/>
      <c r="H52" s="450"/>
      <c r="I52" s="451"/>
    </row>
    <row r="53" spans="1:9">
      <c r="A53" s="449"/>
      <c r="B53" s="450"/>
      <c r="C53" s="450"/>
      <c r="D53" s="450"/>
      <c r="E53" s="450"/>
      <c r="F53" s="450"/>
      <c r="G53" s="450"/>
      <c r="H53" s="450"/>
      <c r="I53" s="451"/>
    </row>
    <row r="54" spans="1:9">
      <c r="A54" s="449"/>
      <c r="B54" s="450"/>
      <c r="C54" s="450"/>
      <c r="D54" s="450"/>
      <c r="E54" s="450"/>
      <c r="F54" s="450"/>
      <c r="G54" s="450"/>
      <c r="H54" s="450"/>
      <c r="I54" s="451"/>
    </row>
    <row r="55" spans="1:9" ht="13.5" thickBot="1">
      <c r="A55" s="453"/>
      <c r="B55" s="454"/>
      <c r="C55" s="454"/>
      <c r="D55" s="454"/>
      <c r="E55" s="454"/>
      <c r="F55" s="454"/>
      <c r="G55" s="454"/>
      <c r="H55" s="454"/>
      <c r="I55" s="455"/>
    </row>
    <row r="56" spans="1:9" ht="13.5" thickTop="1"/>
  </sheetData>
  <mergeCells count="4">
    <mergeCell ref="A12:I12"/>
    <mergeCell ref="A13:I13"/>
    <mergeCell ref="A14:I14"/>
    <mergeCell ref="A37:I37"/>
  </mergeCells>
  <pageMargins left="0.70866141732283472" right="0.31496062992125984" top="0.31496062992125984" bottom="0.19685039370078741" header="0.31496062992125984" footer="0.31496062992125984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P53"/>
  <sheetViews>
    <sheetView view="pageBreakPreview" zoomScaleSheetLayoutView="100" workbookViewId="0">
      <selection activeCell="B2" sqref="B2:G52"/>
    </sheetView>
  </sheetViews>
  <sheetFormatPr defaultRowHeight="15.75"/>
  <cols>
    <col min="1" max="1" width="2.7109375" style="345" customWidth="1"/>
    <col min="2" max="2" width="12.85546875" style="345" customWidth="1"/>
    <col min="3" max="3" width="14.5703125" style="345" customWidth="1"/>
    <col min="4" max="4" width="15.5703125" style="345" customWidth="1"/>
    <col min="5" max="5" width="16.42578125" style="345" customWidth="1"/>
    <col min="6" max="6" width="15.85546875" style="345" customWidth="1"/>
    <col min="7" max="7" width="13.85546875" style="345" customWidth="1"/>
    <col min="8" max="8" width="14.5703125" style="345" customWidth="1"/>
    <col min="9" max="10" width="9.140625" style="345"/>
    <col min="11" max="11" width="13.85546875" style="345" customWidth="1"/>
    <col min="12" max="12" width="14.28515625" style="345" customWidth="1"/>
    <col min="13" max="13" width="13.5703125" style="345" customWidth="1"/>
    <col min="14" max="14" width="15.85546875" style="345" customWidth="1"/>
    <col min="15" max="15" width="14.85546875" style="345" customWidth="1"/>
    <col min="16" max="16" width="14" style="345" customWidth="1"/>
    <col min="17" max="16384" width="9.140625" style="345"/>
  </cols>
  <sheetData>
    <row r="2" spans="2:16">
      <c r="B2" s="344" t="s">
        <v>176</v>
      </c>
      <c r="C2" s="344"/>
      <c r="D2" s="344"/>
      <c r="E2" s="344"/>
      <c r="F2" s="344"/>
      <c r="G2" s="344"/>
      <c r="K2" s="344"/>
      <c r="L2" s="344"/>
      <c r="M2" s="344"/>
      <c r="N2" s="344"/>
      <c r="O2" s="344"/>
      <c r="P2" s="344"/>
    </row>
    <row r="3" spans="2:16" ht="16.5" thickBot="1"/>
    <row r="4" spans="2:16" ht="27" customHeight="1">
      <c r="B4" s="346" t="s">
        <v>1</v>
      </c>
      <c r="C4" s="347">
        <v>2011</v>
      </c>
      <c r="D4" s="347">
        <v>2012</v>
      </c>
      <c r="E4" s="347">
        <v>2013</v>
      </c>
      <c r="F4" s="347">
        <v>2014</v>
      </c>
      <c r="G4" s="348">
        <v>2015</v>
      </c>
      <c r="K4" s="349"/>
      <c r="L4" s="350"/>
      <c r="M4" s="350"/>
      <c r="N4" s="350"/>
      <c r="O4" s="350"/>
      <c r="P4" s="350"/>
    </row>
    <row r="5" spans="2:16" ht="21" customHeight="1">
      <c r="B5" s="351" t="s">
        <v>2</v>
      </c>
      <c r="C5" s="352">
        <v>1531</v>
      </c>
      <c r="D5" s="352">
        <v>1393</v>
      </c>
      <c r="E5" s="352">
        <v>1176</v>
      </c>
      <c r="F5" s="353">
        <v>1269.796</v>
      </c>
      <c r="G5" s="354">
        <v>1220.8030000000001</v>
      </c>
      <c r="K5" s="355"/>
      <c r="L5" s="356"/>
      <c r="M5" s="356"/>
      <c r="N5" s="356"/>
      <c r="O5" s="356"/>
      <c r="P5" s="356"/>
    </row>
    <row r="6" spans="2:16" ht="21" customHeight="1">
      <c r="B6" s="351" t="s">
        <v>3</v>
      </c>
      <c r="C6" s="352">
        <v>1583</v>
      </c>
      <c r="D6" s="352">
        <v>1578</v>
      </c>
      <c r="E6" s="352">
        <v>1374</v>
      </c>
      <c r="F6" s="353">
        <v>1337.1590000000001</v>
      </c>
      <c r="G6" s="354">
        <v>1468.3579999999999</v>
      </c>
      <c r="K6" s="355"/>
      <c r="L6" s="356"/>
      <c r="M6" s="356"/>
      <c r="N6" s="356"/>
      <c r="O6" s="356"/>
      <c r="P6" s="356"/>
    </row>
    <row r="7" spans="2:16" ht="21" customHeight="1">
      <c r="B7" s="351" t="s">
        <v>4</v>
      </c>
      <c r="C7" s="352">
        <v>1640</v>
      </c>
      <c r="D7" s="352">
        <v>1668</v>
      </c>
      <c r="E7" s="352">
        <v>1546</v>
      </c>
      <c r="F7" s="353">
        <v>1484.335</v>
      </c>
      <c r="G7" s="354">
        <v>1612.5889999999999</v>
      </c>
      <c r="K7" s="355"/>
      <c r="L7" s="356"/>
      <c r="M7" s="356"/>
      <c r="N7" s="356"/>
      <c r="O7" s="356"/>
      <c r="P7" s="356"/>
    </row>
    <row r="8" spans="2:16" ht="21" customHeight="1">
      <c r="B8" s="351" t="s">
        <v>5</v>
      </c>
      <c r="C8" s="352">
        <v>1720</v>
      </c>
      <c r="D8" s="352">
        <v>1674</v>
      </c>
      <c r="E8" s="352">
        <v>1745.5619999999999</v>
      </c>
      <c r="F8" s="357">
        <v>1562.1959999999999</v>
      </c>
      <c r="G8" s="354">
        <v>1742.549</v>
      </c>
      <c r="K8" s="355"/>
      <c r="L8" s="356"/>
      <c r="M8" s="356"/>
      <c r="N8" s="358"/>
      <c r="O8" s="356"/>
      <c r="P8" s="356"/>
    </row>
    <row r="9" spans="2:16" ht="21" customHeight="1">
      <c r="B9" s="351" t="s">
        <v>6</v>
      </c>
      <c r="C9" s="352">
        <v>1735</v>
      </c>
      <c r="D9" s="352">
        <v>1596</v>
      </c>
      <c r="E9" s="352">
        <v>1682.5940000000001</v>
      </c>
      <c r="F9" s="353">
        <v>1453</v>
      </c>
      <c r="G9" s="354">
        <v>1583.836</v>
      </c>
      <c r="K9" s="355"/>
      <c r="L9" s="356"/>
      <c r="M9" s="356"/>
      <c r="N9" s="356"/>
      <c r="O9" s="356"/>
      <c r="P9" s="356"/>
    </row>
    <row r="10" spans="2:16" ht="21" customHeight="1">
      <c r="B10" s="351" t="s">
        <v>7</v>
      </c>
      <c r="C10" s="352">
        <v>1568</v>
      </c>
      <c r="D10" s="352">
        <v>1414</v>
      </c>
      <c r="E10" s="352">
        <v>1721.8942</v>
      </c>
      <c r="F10" s="353">
        <v>1294.0350000000001</v>
      </c>
      <c r="G10" s="354">
        <v>1346.6769999999999</v>
      </c>
      <c r="K10" s="355"/>
      <c r="L10" s="356"/>
      <c r="M10" s="356"/>
      <c r="N10" s="356"/>
      <c r="O10" s="356"/>
      <c r="P10" s="356"/>
    </row>
    <row r="11" spans="2:16" ht="21" customHeight="1">
      <c r="B11" s="351" t="s">
        <v>8</v>
      </c>
      <c r="C11" s="352">
        <v>1447</v>
      </c>
      <c r="D11" s="352">
        <v>1218</v>
      </c>
      <c r="E11" s="352">
        <v>1593.0050000000001</v>
      </c>
      <c r="F11" s="353">
        <v>1227.848</v>
      </c>
      <c r="G11" s="354">
        <v>1171.5411000000004</v>
      </c>
      <c r="K11" s="355"/>
      <c r="L11" s="356"/>
      <c r="M11" s="356"/>
      <c r="N11" s="356"/>
      <c r="O11" s="356"/>
      <c r="P11" s="356"/>
    </row>
    <row r="12" spans="2:16" ht="21" customHeight="1">
      <c r="B12" s="351" t="s">
        <v>9</v>
      </c>
      <c r="C12" s="352">
        <v>1340</v>
      </c>
      <c r="D12" s="352">
        <v>1084</v>
      </c>
      <c r="E12" s="352">
        <v>1388.973</v>
      </c>
      <c r="F12" s="353">
        <v>1128.5830000000001</v>
      </c>
      <c r="G12" s="354">
        <v>1014.437</v>
      </c>
      <c r="K12" s="355"/>
      <c r="L12" s="356"/>
      <c r="M12" s="356"/>
      <c r="N12" s="356"/>
      <c r="O12" s="356"/>
      <c r="P12" s="356"/>
    </row>
    <row r="13" spans="2:16" ht="21" customHeight="1">
      <c r="B13" s="351" t="s">
        <v>10</v>
      </c>
      <c r="C13" s="352">
        <v>1189</v>
      </c>
      <c r="D13" s="352">
        <v>980</v>
      </c>
      <c r="E13" s="352">
        <v>1087.125</v>
      </c>
      <c r="F13" s="353">
        <v>889.3</v>
      </c>
      <c r="G13" s="354">
        <v>762.38427100000001</v>
      </c>
      <c r="K13" s="355"/>
      <c r="L13" s="356"/>
      <c r="M13" s="356"/>
      <c r="N13" s="356"/>
      <c r="O13" s="356"/>
      <c r="P13" s="356"/>
    </row>
    <row r="14" spans="2:16" ht="21" customHeight="1">
      <c r="B14" s="351" t="s">
        <v>11</v>
      </c>
      <c r="C14" s="352">
        <v>958</v>
      </c>
      <c r="D14" s="352">
        <v>810</v>
      </c>
      <c r="E14" s="352">
        <v>874.971</v>
      </c>
      <c r="F14" s="353">
        <v>684.84299999999996</v>
      </c>
      <c r="G14" s="354">
        <v>545.95499999999993</v>
      </c>
      <c r="K14" s="355"/>
      <c r="L14" s="356"/>
      <c r="M14" s="356"/>
      <c r="N14" s="356"/>
      <c r="O14" s="356"/>
      <c r="P14" s="356"/>
    </row>
    <row r="15" spans="2:16" ht="21" customHeight="1">
      <c r="B15" s="351" t="s">
        <v>12</v>
      </c>
      <c r="C15" s="352">
        <v>991</v>
      </c>
      <c r="D15" s="352">
        <v>650</v>
      </c>
      <c r="E15" s="352">
        <v>793.18100000000004</v>
      </c>
      <c r="F15" s="353">
        <v>616.87599999999998</v>
      </c>
      <c r="G15" s="354">
        <v>411.75</v>
      </c>
      <c r="K15" s="355"/>
      <c r="L15" s="356"/>
      <c r="M15" s="356"/>
      <c r="N15" s="356"/>
      <c r="O15" s="356"/>
      <c r="P15" s="356"/>
    </row>
    <row r="16" spans="2:16" ht="21" customHeight="1" thickBot="1">
      <c r="B16" s="359" t="s">
        <v>13</v>
      </c>
      <c r="C16" s="360">
        <v>1047</v>
      </c>
      <c r="D16" s="361">
        <v>792</v>
      </c>
      <c r="E16" s="361">
        <v>1027</v>
      </c>
      <c r="F16" s="362">
        <v>1025</v>
      </c>
      <c r="G16" s="363"/>
      <c r="K16" s="355"/>
      <c r="L16" s="364"/>
      <c r="M16" s="364"/>
      <c r="N16" s="364"/>
      <c r="O16" s="364"/>
      <c r="P16" s="364"/>
    </row>
    <row r="47" spans="2:11">
      <c r="B47" s="365"/>
      <c r="K47" s="365"/>
    </row>
    <row r="49" spans="2:11">
      <c r="B49" s="365"/>
      <c r="K49" s="365"/>
    </row>
    <row r="50" spans="2:11">
      <c r="C50" s="365"/>
    </row>
    <row r="52" spans="2:11">
      <c r="B52" s="365" t="s">
        <v>14</v>
      </c>
    </row>
    <row r="53" spans="2:11">
      <c r="B53" s="365"/>
    </row>
  </sheetData>
  <pageMargins left="1.08" right="0.39370078740157483" top="0.45" bottom="0.13" header="0.2" footer="0.12"/>
  <pageSetup paperSize="9" scale="90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G50"/>
  <sheetViews>
    <sheetView workbookViewId="0">
      <selection activeCell="G16" sqref="G16"/>
    </sheetView>
  </sheetViews>
  <sheetFormatPr defaultRowHeight="12.75"/>
  <cols>
    <col min="1" max="1" width="3.7109375" style="367" customWidth="1"/>
    <col min="2" max="2" width="13.42578125" style="367" customWidth="1"/>
    <col min="3" max="4" width="14.140625" style="367" customWidth="1"/>
    <col min="5" max="5" width="13.5703125" style="367" customWidth="1"/>
    <col min="6" max="6" width="14.140625" style="367" customWidth="1"/>
    <col min="7" max="7" width="14.5703125" style="367" customWidth="1"/>
    <col min="8" max="8" width="13.140625" style="367" customWidth="1"/>
    <col min="9" max="9" width="15.140625" style="367" customWidth="1"/>
    <col min="10" max="16384" width="9.140625" style="367"/>
  </cols>
  <sheetData>
    <row r="2" spans="2:7" ht="18.75">
      <c r="B2" s="366" t="s">
        <v>71</v>
      </c>
      <c r="C2" s="366"/>
      <c r="D2" s="366"/>
      <c r="E2" s="366"/>
      <c r="F2" s="366"/>
      <c r="G2" s="366"/>
    </row>
    <row r="3" spans="2:7" ht="13.5" thickBot="1"/>
    <row r="4" spans="2:7" ht="15.75">
      <c r="B4" s="153" t="s">
        <v>1</v>
      </c>
      <c r="C4" s="154" t="s">
        <v>131</v>
      </c>
      <c r="D4" s="154" t="s">
        <v>133</v>
      </c>
      <c r="E4" s="154" t="s">
        <v>135</v>
      </c>
      <c r="F4" s="154" t="s">
        <v>155</v>
      </c>
      <c r="G4" s="155" t="s">
        <v>162</v>
      </c>
    </row>
    <row r="5" spans="2:7" ht="15.75">
      <c r="B5" s="74" t="s">
        <v>2</v>
      </c>
      <c r="C5" s="156">
        <v>31.274999999999999</v>
      </c>
      <c r="D5" s="156">
        <v>18.125</v>
      </c>
      <c r="E5" s="156">
        <v>26.856999999999999</v>
      </c>
      <c r="F5" s="75">
        <v>10.473000000000001</v>
      </c>
      <c r="G5" s="149">
        <v>17.771000000000001</v>
      </c>
    </row>
    <row r="6" spans="2:7" ht="15.75">
      <c r="B6" s="74" t="s">
        <v>3</v>
      </c>
      <c r="C6" s="156">
        <v>37.396000000000001</v>
      </c>
      <c r="D6" s="156">
        <v>23.145</v>
      </c>
      <c r="E6" s="156">
        <v>30.890999999999998</v>
      </c>
      <c r="F6" s="75">
        <v>20.724</v>
      </c>
      <c r="G6" s="149">
        <v>32.588999999999999</v>
      </c>
    </row>
    <row r="7" spans="2:7" ht="15.75">
      <c r="B7" s="74" t="s">
        <v>4</v>
      </c>
      <c r="C7" s="156">
        <v>38.805999999999997</v>
      </c>
      <c r="D7" s="156">
        <v>32.659999999999997</v>
      </c>
      <c r="E7" s="156">
        <v>38.808</v>
      </c>
      <c r="F7" s="75">
        <v>32.228000000000002</v>
      </c>
      <c r="G7" s="149">
        <v>30.716999999999999</v>
      </c>
    </row>
    <row r="8" spans="2:7" ht="15.75">
      <c r="B8" s="74" t="s">
        <v>5</v>
      </c>
      <c r="C8" s="156">
        <v>36.700000000000003</v>
      </c>
      <c r="D8" s="156">
        <v>36.353999999999999</v>
      </c>
      <c r="E8" s="156">
        <v>38.808</v>
      </c>
      <c r="F8" s="75">
        <v>32.805</v>
      </c>
      <c r="G8" s="149">
        <v>29.25</v>
      </c>
    </row>
    <row r="9" spans="2:7" ht="15.75">
      <c r="B9" s="74" t="s">
        <v>6</v>
      </c>
      <c r="C9" s="156">
        <v>35.034999999999997</v>
      </c>
      <c r="D9" s="156">
        <v>37.466000000000001</v>
      </c>
      <c r="E9" s="156">
        <v>38.311</v>
      </c>
      <c r="F9" s="75">
        <v>32.732999999999997</v>
      </c>
      <c r="G9" s="149">
        <v>28.404</v>
      </c>
    </row>
    <row r="10" spans="2:7" ht="15.75">
      <c r="B10" s="74" t="s">
        <v>7</v>
      </c>
      <c r="C10" s="156">
        <v>29.001000000000001</v>
      </c>
      <c r="D10" s="156">
        <v>27.829000000000001</v>
      </c>
      <c r="E10" s="156">
        <v>31.65</v>
      </c>
      <c r="F10" s="75">
        <v>29.475999999999999</v>
      </c>
      <c r="G10" s="149">
        <v>19</v>
      </c>
    </row>
    <row r="11" spans="2:7" ht="15.75">
      <c r="B11" s="74" t="s">
        <v>8</v>
      </c>
      <c r="C11" s="156">
        <v>21.855</v>
      </c>
      <c r="D11" s="156">
        <v>18.579000000000001</v>
      </c>
      <c r="E11" s="156">
        <v>30.152999999999999</v>
      </c>
      <c r="F11" s="75">
        <v>26.443000000000001</v>
      </c>
      <c r="G11" s="149">
        <v>13.18</v>
      </c>
    </row>
    <row r="12" spans="2:7" ht="15.75">
      <c r="B12" s="74" t="s">
        <v>9</v>
      </c>
      <c r="C12" s="75">
        <v>32.792000000000002</v>
      </c>
      <c r="D12" s="156">
        <v>11.273999999999999</v>
      </c>
      <c r="E12" s="156">
        <v>21.762</v>
      </c>
      <c r="F12" s="75">
        <v>19.797999999999998</v>
      </c>
      <c r="G12" s="149">
        <v>6.4279999999999999</v>
      </c>
    </row>
    <row r="13" spans="2:7" ht="15.75">
      <c r="B13" s="74" t="s">
        <v>10</v>
      </c>
      <c r="C13" s="75">
        <v>6.47</v>
      </c>
      <c r="D13" s="156">
        <v>3.9889999999999999</v>
      </c>
      <c r="E13" s="156">
        <v>12.426</v>
      </c>
      <c r="F13" s="75">
        <v>11.467000000000001</v>
      </c>
      <c r="G13" s="149">
        <v>1.7983800000000001</v>
      </c>
    </row>
    <row r="14" spans="2:7" ht="15.75">
      <c r="B14" s="74" t="s">
        <v>11</v>
      </c>
      <c r="C14" s="75">
        <v>3.9649999999999999</v>
      </c>
      <c r="D14" s="156">
        <v>2.5339999999999998</v>
      </c>
      <c r="E14" s="75">
        <v>6.7519999999999998</v>
      </c>
      <c r="F14" s="75">
        <v>6.1280000000000001</v>
      </c>
      <c r="G14" s="149">
        <v>0.69099999999999995</v>
      </c>
    </row>
    <row r="15" spans="2:7" ht="15.75">
      <c r="B15" s="74" t="s">
        <v>12</v>
      </c>
      <c r="C15" s="75">
        <v>10.015000000000001</v>
      </c>
      <c r="D15" s="156">
        <v>3.7330000000000001</v>
      </c>
      <c r="E15" s="75">
        <v>7.8879999999999999</v>
      </c>
      <c r="F15" s="75">
        <v>4.96</v>
      </c>
      <c r="G15" s="149">
        <v>5.6040000000000001</v>
      </c>
    </row>
    <row r="16" spans="2:7" ht="16.5" thickBot="1">
      <c r="B16" s="77" t="s">
        <v>13</v>
      </c>
      <c r="C16" s="78">
        <v>9.2590000000000003</v>
      </c>
      <c r="D16" s="78">
        <v>9.4009999999999998</v>
      </c>
      <c r="E16" s="79">
        <v>8.7780000000000005</v>
      </c>
      <c r="F16" s="79">
        <v>6.5030000000000001</v>
      </c>
      <c r="G16" s="150"/>
    </row>
    <row r="17" spans="4:5" ht="15.75">
      <c r="D17" s="368" t="s">
        <v>68</v>
      </c>
      <c r="E17" s="369"/>
    </row>
    <row r="48" spans="2:3">
      <c r="B48" s="370" t="s">
        <v>14</v>
      </c>
      <c r="C48" s="370"/>
    </row>
    <row r="49" spans="2:2">
      <c r="B49" s="370" t="s">
        <v>15</v>
      </c>
    </row>
    <row r="50" spans="2:2">
      <c r="B50" s="370"/>
    </row>
  </sheetData>
  <pageMargins left="0.70866141732283472" right="0.31496062992125984" top="0.55118110236220474" bottom="0.43307086614173229" header="0.51181102362204722" footer="0.51181102362204722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H50"/>
  <sheetViews>
    <sheetView workbookViewId="0">
      <selection activeCell="G16" sqref="G16"/>
    </sheetView>
  </sheetViews>
  <sheetFormatPr defaultRowHeight="12.75"/>
  <cols>
    <col min="1" max="1" width="2.5703125" style="367" customWidth="1"/>
    <col min="2" max="2" width="12.7109375" style="367" customWidth="1"/>
    <col min="3" max="3" width="13.5703125" style="367" customWidth="1"/>
    <col min="4" max="4" width="14.5703125" style="367" customWidth="1"/>
    <col min="5" max="5" width="14.85546875" style="367" customWidth="1"/>
    <col min="6" max="6" width="14" style="367" customWidth="1"/>
    <col min="7" max="7" width="15" style="367" customWidth="1"/>
    <col min="8" max="8" width="4.42578125" style="367" customWidth="1"/>
    <col min="9" max="16384" width="9.140625" style="367"/>
  </cols>
  <sheetData>
    <row r="2" spans="2:8" ht="18.75">
      <c r="B2" s="371" t="s">
        <v>177</v>
      </c>
      <c r="C2" s="371"/>
      <c r="D2" s="371"/>
      <c r="E2" s="371"/>
      <c r="F2" s="371"/>
      <c r="G2" s="371"/>
    </row>
    <row r="3" spans="2:8" ht="13.5" thickBot="1"/>
    <row r="4" spans="2:8" ht="18.75">
      <c r="B4" s="146" t="s">
        <v>1</v>
      </c>
      <c r="C4" s="147" t="s">
        <v>131</v>
      </c>
      <c r="D4" s="147" t="s">
        <v>133</v>
      </c>
      <c r="E4" s="147" t="s">
        <v>135</v>
      </c>
      <c r="F4" s="147" t="s">
        <v>155</v>
      </c>
      <c r="G4" s="148" t="s">
        <v>162</v>
      </c>
    </row>
    <row r="5" spans="2:8" ht="15.75">
      <c r="B5" s="74" t="s">
        <v>2</v>
      </c>
      <c r="C5" s="75">
        <v>27.318999999999999</v>
      </c>
      <c r="D5" s="75">
        <v>28.289000000000001</v>
      </c>
      <c r="E5" s="75">
        <v>43.69</v>
      </c>
      <c r="F5" s="75">
        <v>28.436</v>
      </c>
      <c r="G5" s="149">
        <v>36.58</v>
      </c>
    </row>
    <row r="6" spans="2:8" ht="15.75">
      <c r="B6" s="74" t="s">
        <v>3</v>
      </c>
      <c r="C6" s="75">
        <v>44.116999999999997</v>
      </c>
      <c r="D6" s="75">
        <v>38.021000000000001</v>
      </c>
      <c r="E6" s="75">
        <v>47.658999999999999</v>
      </c>
      <c r="F6" s="75">
        <v>49.677</v>
      </c>
      <c r="G6" s="149">
        <v>49.478999999999999</v>
      </c>
    </row>
    <row r="7" spans="2:8" ht="15.75">
      <c r="B7" s="74" t="s">
        <v>4</v>
      </c>
      <c r="C7" s="75">
        <v>50.05</v>
      </c>
      <c r="D7" s="75">
        <v>41.186999999999998</v>
      </c>
      <c r="E7" s="75">
        <v>48.497999999999998</v>
      </c>
      <c r="F7" s="75">
        <v>49.412999999999997</v>
      </c>
      <c r="G7" s="149">
        <v>49.057000000000002</v>
      </c>
    </row>
    <row r="8" spans="2:8" ht="15.75">
      <c r="B8" s="74" t="s">
        <v>5</v>
      </c>
      <c r="C8" s="75">
        <v>48.304000000000002</v>
      </c>
      <c r="D8" s="75">
        <v>47.594000000000001</v>
      </c>
      <c r="E8" s="75">
        <v>47.98</v>
      </c>
      <c r="F8" s="75">
        <v>49.545000000000002</v>
      </c>
      <c r="G8" s="149">
        <v>51.476999999999997</v>
      </c>
    </row>
    <row r="9" spans="2:8" ht="15.75">
      <c r="B9" s="74" t="s">
        <v>6</v>
      </c>
      <c r="C9" s="75">
        <v>44.588999999999999</v>
      </c>
      <c r="D9" s="75">
        <v>40.374000000000002</v>
      </c>
      <c r="E9" s="75">
        <v>42.604999999999997</v>
      </c>
      <c r="F9" s="75">
        <v>46.07</v>
      </c>
      <c r="G9" s="149">
        <v>45.944000000000003</v>
      </c>
    </row>
    <row r="10" spans="2:8" ht="15.75">
      <c r="B10" s="74" t="s">
        <v>7</v>
      </c>
      <c r="C10" s="75">
        <v>42.784999999999997</v>
      </c>
      <c r="D10" s="75">
        <v>32.130000000000003</v>
      </c>
      <c r="E10" s="75">
        <v>43.387</v>
      </c>
      <c r="F10" s="75">
        <v>41.537999999999997</v>
      </c>
      <c r="G10" s="149">
        <v>34.253999999999998</v>
      </c>
    </row>
    <row r="11" spans="2:8" ht="15.75">
      <c r="B11" s="74" t="s">
        <v>8</v>
      </c>
      <c r="C11" s="75">
        <v>26.128</v>
      </c>
      <c r="D11" s="75">
        <v>19.385000000000002</v>
      </c>
      <c r="E11" s="75">
        <v>41.715000000000003</v>
      </c>
      <c r="F11" s="75">
        <v>35.869</v>
      </c>
      <c r="G11" s="149">
        <v>23.568999999999999</v>
      </c>
    </row>
    <row r="12" spans="2:8" ht="15.75">
      <c r="B12" s="74" t="s">
        <v>70</v>
      </c>
      <c r="C12" s="75">
        <v>19.899000000000001</v>
      </c>
      <c r="D12" s="75">
        <v>11.077</v>
      </c>
      <c r="E12" s="75">
        <v>34.466999999999999</v>
      </c>
      <c r="F12" s="75">
        <v>28.045000000000002</v>
      </c>
      <c r="G12" s="149">
        <v>11.291</v>
      </c>
      <c r="H12" s="367" t="s">
        <v>68</v>
      </c>
    </row>
    <row r="13" spans="2:8" ht="15.75">
      <c r="B13" s="74" t="s">
        <v>10</v>
      </c>
      <c r="C13" s="75">
        <v>8.9600000000000009</v>
      </c>
      <c r="D13" s="75">
        <v>4.4080000000000004</v>
      </c>
      <c r="E13" s="75">
        <v>24.681999999999999</v>
      </c>
      <c r="F13" s="75">
        <v>17.486999999999998</v>
      </c>
      <c r="G13" s="149">
        <v>4.4898910000000001</v>
      </c>
    </row>
    <row r="14" spans="2:8" ht="15.75">
      <c r="B14" s="74" t="s">
        <v>11</v>
      </c>
      <c r="C14" s="75">
        <v>5.3049999999999997</v>
      </c>
      <c r="D14" s="75">
        <v>2.9729999999999999</v>
      </c>
      <c r="E14" s="75">
        <v>19.056999999999999</v>
      </c>
      <c r="F14" s="75">
        <v>13.381</v>
      </c>
      <c r="G14" s="149">
        <v>3.117</v>
      </c>
    </row>
    <row r="15" spans="2:8" ht="15.75">
      <c r="B15" s="74" t="s">
        <v>12</v>
      </c>
      <c r="C15" s="75">
        <v>12.535</v>
      </c>
      <c r="D15" s="75">
        <v>5.8209999999999997</v>
      </c>
      <c r="E15" s="75">
        <v>19.056999999999999</v>
      </c>
      <c r="F15" s="75">
        <v>14.093</v>
      </c>
      <c r="G15" s="149">
        <v>3.6059999999999999</v>
      </c>
    </row>
    <row r="16" spans="2:8" ht="16.5" thickBot="1">
      <c r="B16" s="77" t="s">
        <v>13</v>
      </c>
      <c r="C16" s="78">
        <v>18.652999999999999</v>
      </c>
      <c r="D16" s="79">
        <v>22.494</v>
      </c>
      <c r="E16" s="79">
        <v>23.931999999999999</v>
      </c>
      <c r="F16" s="79">
        <v>25.891999999999999</v>
      </c>
      <c r="G16" s="150"/>
    </row>
    <row r="17" spans="2:7" ht="15.75">
      <c r="B17" s="151"/>
      <c r="C17" s="152"/>
      <c r="D17" s="152"/>
      <c r="E17" s="152"/>
      <c r="F17" s="152"/>
      <c r="G17" s="152"/>
    </row>
    <row r="18" spans="2:7" ht="15.75">
      <c r="B18" s="151"/>
      <c r="C18" s="152"/>
      <c r="D18" s="152"/>
      <c r="E18" s="152"/>
      <c r="F18" s="152"/>
      <c r="G18" s="152"/>
    </row>
    <row r="48" spans="2:3">
      <c r="B48" s="372" t="s">
        <v>14</v>
      </c>
      <c r="C48" s="372"/>
    </row>
    <row r="49" spans="2:2">
      <c r="B49" s="372" t="s">
        <v>15</v>
      </c>
    </row>
    <row r="50" spans="2:2">
      <c r="B50" s="372"/>
    </row>
  </sheetData>
  <pageMargins left="0.9055118110236221" right="0.27559055118110237" top="0.59055118110236227" bottom="0.51181102362204722" header="0.51181102362204722" footer="0.51181102362204722"/>
  <pageSetup paperSize="9" scale="95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H47"/>
  <sheetViews>
    <sheetView view="pageBreakPreview" topLeftCell="A4" zoomScale="80" zoomScaleSheetLayoutView="80" workbookViewId="0">
      <selection activeCell="G16" sqref="G16"/>
    </sheetView>
  </sheetViews>
  <sheetFormatPr defaultRowHeight="12.75"/>
  <cols>
    <col min="1" max="1" width="9.140625" style="374"/>
    <col min="2" max="2" width="12.42578125" style="374" customWidth="1"/>
    <col min="3" max="3" width="13" style="374" customWidth="1"/>
    <col min="4" max="4" width="14.140625" style="374" customWidth="1"/>
    <col min="5" max="5" width="13.7109375" style="374" customWidth="1"/>
    <col min="6" max="6" width="13.5703125" style="374" customWidth="1"/>
    <col min="7" max="7" width="13" style="374" customWidth="1"/>
    <col min="8" max="8" width="3.5703125" style="374" customWidth="1"/>
    <col min="9" max="16384" width="9.140625" style="374"/>
  </cols>
  <sheetData>
    <row r="2" spans="2:8" ht="18.75">
      <c r="B2" s="373" t="s">
        <v>0</v>
      </c>
      <c r="C2" s="373"/>
      <c r="D2" s="373"/>
      <c r="E2" s="373"/>
      <c r="F2" s="373"/>
      <c r="G2" s="373"/>
    </row>
    <row r="3" spans="2:8" ht="13.5" thickBot="1"/>
    <row r="4" spans="2:8" ht="18.75">
      <c r="B4" s="375" t="s">
        <v>1</v>
      </c>
      <c r="C4" s="376">
        <v>2011</v>
      </c>
      <c r="D4" s="376">
        <v>2012</v>
      </c>
      <c r="E4" s="376">
        <v>2013</v>
      </c>
      <c r="F4" s="376">
        <v>2014</v>
      </c>
      <c r="G4" s="377">
        <v>2015</v>
      </c>
    </row>
    <row r="5" spans="2:8" ht="21" customHeight="1">
      <c r="B5" s="378" t="s">
        <v>2</v>
      </c>
      <c r="C5" s="379">
        <v>24.25</v>
      </c>
      <c r="D5" s="379">
        <v>26.94</v>
      </c>
      <c r="E5" s="379">
        <v>38.625</v>
      </c>
      <c r="F5" s="379">
        <v>19.600000000000001</v>
      </c>
      <c r="G5" s="380">
        <v>21.2</v>
      </c>
    </row>
    <row r="6" spans="2:8" ht="21" customHeight="1">
      <c r="B6" s="378" t="s">
        <v>3</v>
      </c>
      <c r="C6" s="379">
        <v>23.35</v>
      </c>
      <c r="D6" s="379">
        <v>36.78</v>
      </c>
      <c r="E6" s="379">
        <v>37.6</v>
      </c>
      <c r="F6" s="379">
        <v>21.2</v>
      </c>
      <c r="G6" s="380">
        <v>36.774999999999999</v>
      </c>
    </row>
    <row r="7" spans="2:8" ht="21" customHeight="1">
      <c r="B7" s="378" t="s">
        <v>4</v>
      </c>
      <c r="C7" s="379">
        <v>34.935000000000002</v>
      </c>
      <c r="D7" s="379">
        <v>30.63</v>
      </c>
      <c r="E7" s="379">
        <v>41.7</v>
      </c>
      <c r="F7" s="379">
        <v>32.270000000000003</v>
      </c>
      <c r="G7" s="380">
        <v>35.755000000000003</v>
      </c>
    </row>
    <row r="8" spans="2:8" ht="21" customHeight="1">
      <c r="B8" s="378" t="s">
        <v>5</v>
      </c>
      <c r="C8" s="379">
        <v>44.16</v>
      </c>
      <c r="D8" s="379">
        <v>36.784999999999997</v>
      </c>
      <c r="E8" s="379">
        <v>46.2</v>
      </c>
      <c r="F8" s="379">
        <v>38.625</v>
      </c>
      <c r="G8" s="380">
        <v>45.8</v>
      </c>
    </row>
    <row r="9" spans="2:8" ht="21" customHeight="1">
      <c r="B9" s="378" t="s">
        <v>6</v>
      </c>
      <c r="C9" s="379">
        <v>40.674999999999997</v>
      </c>
      <c r="D9" s="379">
        <v>40.880000000000003</v>
      </c>
      <c r="E9" s="379">
        <v>47.44</v>
      </c>
      <c r="F9" s="379">
        <v>34.935000000000002</v>
      </c>
      <c r="G9" s="380">
        <v>38.83</v>
      </c>
      <c r="H9" s="381"/>
    </row>
    <row r="10" spans="2:8" ht="21" customHeight="1">
      <c r="B10" s="378" t="s">
        <v>7</v>
      </c>
      <c r="C10" s="379">
        <v>34.935000000000002</v>
      </c>
      <c r="D10" s="379">
        <v>26.408000000000001</v>
      </c>
      <c r="E10" s="379">
        <v>43.134</v>
      </c>
      <c r="F10" s="379">
        <v>29.047999999999998</v>
      </c>
      <c r="G10" s="380">
        <v>18</v>
      </c>
    </row>
    <row r="11" spans="2:8" ht="21" customHeight="1">
      <c r="B11" s="378" t="s">
        <v>8</v>
      </c>
      <c r="C11" s="379">
        <v>29.4</v>
      </c>
      <c r="D11" s="379">
        <v>19.600000000000001</v>
      </c>
      <c r="E11" s="379">
        <v>29.047999999999998</v>
      </c>
      <c r="F11" s="379">
        <v>27.64</v>
      </c>
      <c r="G11" s="380">
        <v>13.33</v>
      </c>
    </row>
    <row r="12" spans="2:8" ht="21" customHeight="1">
      <c r="B12" s="378" t="s">
        <v>9</v>
      </c>
      <c r="C12" s="379">
        <v>24.7</v>
      </c>
      <c r="D12" s="379">
        <v>18.64</v>
      </c>
      <c r="E12" s="379">
        <v>19.600000000000001</v>
      </c>
      <c r="F12" s="379">
        <v>18.8</v>
      </c>
      <c r="G12" s="380">
        <v>14</v>
      </c>
    </row>
    <row r="13" spans="2:8" ht="21" customHeight="1">
      <c r="B13" s="378" t="s">
        <v>10</v>
      </c>
      <c r="C13" s="379">
        <v>17.86</v>
      </c>
      <c r="D13" s="379">
        <v>16.32</v>
      </c>
      <c r="E13" s="379">
        <v>15.48</v>
      </c>
      <c r="F13" s="379">
        <v>13.3</v>
      </c>
      <c r="G13" s="380">
        <v>14</v>
      </c>
    </row>
    <row r="14" spans="2:8" ht="21" customHeight="1">
      <c r="B14" s="378" t="s">
        <v>11</v>
      </c>
      <c r="C14" s="379">
        <v>17.827000000000002</v>
      </c>
      <c r="D14" s="379">
        <v>16.04</v>
      </c>
      <c r="E14" s="379">
        <v>16.04</v>
      </c>
      <c r="F14" s="379">
        <v>10.98</v>
      </c>
      <c r="G14" s="380">
        <v>10.98</v>
      </c>
    </row>
    <row r="15" spans="2:8" ht="21" customHeight="1">
      <c r="B15" s="378" t="s">
        <v>12</v>
      </c>
      <c r="C15" s="379">
        <v>16.88</v>
      </c>
      <c r="D15" s="379">
        <v>19.440000000000001</v>
      </c>
      <c r="E15" s="379">
        <v>17.3</v>
      </c>
      <c r="F15" s="379">
        <v>14.96</v>
      </c>
      <c r="G15" s="380">
        <v>20.079999999999998</v>
      </c>
    </row>
    <row r="16" spans="2:8" ht="21" customHeight="1" thickBot="1">
      <c r="B16" s="382" t="s">
        <v>13</v>
      </c>
      <c r="C16" s="383">
        <v>26.936</v>
      </c>
      <c r="D16" s="383">
        <v>25.527999999999999</v>
      </c>
      <c r="E16" s="383">
        <v>18.8</v>
      </c>
      <c r="F16" s="383">
        <v>16.18</v>
      </c>
      <c r="G16" s="384"/>
    </row>
    <row r="46" spans="2:3">
      <c r="B46" s="385" t="s">
        <v>14</v>
      </c>
      <c r="C46" s="385"/>
    </row>
    <row r="47" spans="2:3">
      <c r="B47" s="385" t="s">
        <v>15</v>
      </c>
    </row>
  </sheetData>
  <pageMargins left="0.31" right="0.19685039370078741" top="0.55118110236220474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P54"/>
  <sheetViews>
    <sheetView view="pageBreakPreview" zoomScale="60" workbookViewId="0">
      <selection activeCell="G16" sqref="G16"/>
    </sheetView>
  </sheetViews>
  <sheetFormatPr defaultRowHeight="12.75"/>
  <cols>
    <col min="1" max="1" width="2.7109375" style="374" customWidth="1"/>
    <col min="2" max="2" width="12.85546875" style="374" customWidth="1"/>
    <col min="3" max="3" width="14.5703125" style="374" customWidth="1"/>
    <col min="4" max="4" width="15.5703125" style="374" customWidth="1"/>
    <col min="5" max="5" width="16.42578125" style="374" customWidth="1"/>
    <col min="6" max="6" width="15.85546875" style="374" customWidth="1"/>
    <col min="7" max="7" width="13.85546875" style="374" customWidth="1"/>
    <col min="8" max="8" width="14.5703125" style="374" customWidth="1"/>
    <col min="9" max="10" width="9.140625" style="374"/>
    <col min="11" max="11" width="13.85546875" style="374" customWidth="1"/>
    <col min="12" max="12" width="14.28515625" style="374" customWidth="1"/>
    <col min="13" max="13" width="13.5703125" style="374" customWidth="1"/>
    <col min="14" max="14" width="15.85546875" style="374" customWidth="1"/>
    <col min="15" max="15" width="14.85546875" style="374" customWidth="1"/>
    <col min="16" max="16" width="14" style="374" customWidth="1"/>
    <col min="17" max="16384" width="9.140625" style="374"/>
  </cols>
  <sheetData>
    <row r="2" spans="2:16" ht="18.75">
      <c r="B2" s="373" t="s">
        <v>178</v>
      </c>
      <c r="C2" s="373"/>
      <c r="D2" s="373"/>
      <c r="E2" s="373"/>
      <c r="F2" s="373"/>
      <c r="G2" s="373"/>
      <c r="K2" s="373"/>
      <c r="L2" s="373"/>
      <c r="M2" s="373"/>
      <c r="N2" s="373"/>
      <c r="O2" s="373"/>
      <c r="P2" s="373"/>
    </row>
    <row r="3" spans="2:16" ht="13.5" thickBot="1"/>
    <row r="4" spans="2:16" ht="27" customHeight="1">
      <c r="B4" s="386" t="s">
        <v>1</v>
      </c>
      <c r="C4" s="387">
        <v>2011</v>
      </c>
      <c r="D4" s="387">
        <v>2012</v>
      </c>
      <c r="E4" s="387">
        <v>2013</v>
      </c>
      <c r="F4" s="387">
        <v>2014</v>
      </c>
      <c r="G4" s="388">
        <v>2015</v>
      </c>
      <c r="K4" s="389"/>
      <c r="L4" s="390"/>
      <c r="M4" s="390"/>
      <c r="N4" s="390"/>
      <c r="O4" s="390"/>
      <c r="P4" s="390"/>
    </row>
    <row r="5" spans="2:16" ht="21" customHeight="1">
      <c r="B5" s="391" t="s">
        <v>2</v>
      </c>
      <c r="C5" s="392">
        <v>626.15</v>
      </c>
      <c r="D5" s="392">
        <v>634.45000000000005</v>
      </c>
      <c r="E5" s="392">
        <v>438.41699999999997</v>
      </c>
      <c r="F5" s="392">
        <v>473.64</v>
      </c>
      <c r="G5" s="393">
        <v>322.226</v>
      </c>
      <c r="K5" s="394"/>
      <c r="L5" s="395"/>
      <c r="M5" s="395"/>
      <c r="N5" s="395"/>
      <c r="O5" s="395"/>
      <c r="P5" s="395"/>
    </row>
    <row r="6" spans="2:16" ht="21" customHeight="1">
      <c r="B6" s="391" t="s">
        <v>3</v>
      </c>
      <c r="C6" s="392">
        <v>632.65599999999995</v>
      </c>
      <c r="D6" s="392">
        <v>685.53</v>
      </c>
      <c r="E6" s="392">
        <v>526.01599999999996</v>
      </c>
      <c r="F6" s="392">
        <v>521.66</v>
      </c>
      <c r="G6" s="393">
        <v>517.93700000000001</v>
      </c>
      <c r="K6" s="394"/>
      <c r="L6" s="395"/>
      <c r="M6" s="395"/>
      <c r="N6" s="395"/>
      <c r="O6" s="395"/>
      <c r="P6" s="395"/>
    </row>
    <row r="7" spans="2:16" ht="21" customHeight="1">
      <c r="B7" s="391" t="s">
        <v>4</v>
      </c>
      <c r="C7" s="392">
        <v>659.923</v>
      </c>
      <c r="D7" s="392">
        <v>679.47</v>
      </c>
      <c r="E7" s="392">
        <v>674.24699999999996</v>
      </c>
      <c r="F7" s="392">
        <v>603.81799999999998</v>
      </c>
      <c r="G7" s="393">
        <v>624.99099999999999</v>
      </c>
      <c r="K7" s="394"/>
      <c r="L7" s="395"/>
      <c r="M7" s="395"/>
      <c r="N7" s="395"/>
      <c r="O7" s="395"/>
      <c r="P7" s="395"/>
    </row>
    <row r="8" spans="2:16" ht="21" customHeight="1">
      <c r="B8" s="391" t="s">
        <v>5</v>
      </c>
      <c r="C8" s="392">
        <v>659.923</v>
      </c>
      <c r="D8" s="392">
        <v>655.19399999999996</v>
      </c>
      <c r="E8" s="392">
        <v>721.81299999999999</v>
      </c>
      <c r="F8" s="392">
        <v>656.19100000000003</v>
      </c>
      <c r="G8" s="393">
        <v>706.18299999999999</v>
      </c>
      <c r="K8" s="394"/>
      <c r="L8" s="395"/>
      <c r="M8" s="395"/>
      <c r="N8" s="396"/>
      <c r="O8" s="395"/>
      <c r="P8" s="395"/>
    </row>
    <row r="9" spans="2:16" ht="21" customHeight="1">
      <c r="B9" s="391" t="s">
        <v>6</v>
      </c>
      <c r="C9" s="392">
        <v>661.9</v>
      </c>
      <c r="D9" s="392">
        <v>586.59</v>
      </c>
      <c r="E9" s="392">
        <v>674.64800000000002</v>
      </c>
      <c r="F9" s="392">
        <v>602.63300000000004</v>
      </c>
      <c r="G9" s="393">
        <v>640.05600000000004</v>
      </c>
      <c r="K9" s="394"/>
      <c r="L9" s="395"/>
      <c r="M9" s="395"/>
      <c r="N9" s="395"/>
      <c r="O9" s="395"/>
      <c r="P9" s="395"/>
    </row>
    <row r="10" spans="2:16" ht="21" customHeight="1">
      <c r="B10" s="391" t="s">
        <v>7</v>
      </c>
      <c r="C10" s="392">
        <v>649.70500000000004</v>
      </c>
      <c r="D10" s="392">
        <v>569.24</v>
      </c>
      <c r="E10" s="392">
        <v>711.37800000000004</v>
      </c>
      <c r="F10" s="392">
        <v>580.03499999999997</v>
      </c>
      <c r="G10" s="393">
        <v>583.11900000000003</v>
      </c>
      <c r="K10" s="394"/>
      <c r="L10" s="395"/>
      <c r="M10" s="395"/>
      <c r="N10" s="395"/>
      <c r="O10" s="395"/>
      <c r="P10" s="395"/>
    </row>
    <row r="11" spans="2:16" ht="21" customHeight="1">
      <c r="B11" s="391" t="s">
        <v>8</v>
      </c>
      <c r="C11" s="392">
        <v>671.44600000000003</v>
      </c>
      <c r="D11" s="392">
        <v>550.83600000000001</v>
      </c>
      <c r="E11" s="392">
        <v>682.29399999999998</v>
      </c>
      <c r="F11" s="392">
        <v>583.11900000000003</v>
      </c>
      <c r="G11" s="393">
        <v>568.947</v>
      </c>
      <c r="K11" s="394"/>
      <c r="L11" s="395"/>
      <c r="M11" s="395"/>
      <c r="N11" s="395"/>
      <c r="O11" s="395"/>
      <c r="P11" s="395"/>
    </row>
    <row r="12" spans="2:16" ht="21" customHeight="1">
      <c r="B12" s="391" t="s">
        <v>9</v>
      </c>
      <c r="C12" s="392">
        <v>664.27700000000004</v>
      </c>
      <c r="D12" s="392">
        <v>542.47699999999998</v>
      </c>
      <c r="E12" s="392">
        <v>682.29399999999998</v>
      </c>
      <c r="F12" s="392">
        <v>589.31799999999998</v>
      </c>
      <c r="G12" s="393">
        <v>526.08000000000004</v>
      </c>
      <c r="K12" s="394"/>
      <c r="L12" s="395"/>
      <c r="M12" s="395"/>
      <c r="N12" s="395"/>
      <c r="O12" s="395"/>
      <c r="P12" s="395"/>
    </row>
    <row r="13" spans="2:16" ht="21" customHeight="1">
      <c r="B13" s="391" t="s">
        <v>10</v>
      </c>
      <c r="C13" s="392">
        <v>564.245</v>
      </c>
      <c r="D13" s="392">
        <v>525.67700000000002</v>
      </c>
      <c r="E13" s="392">
        <v>550.52800000000002</v>
      </c>
      <c r="F13" s="392">
        <v>470.94799999999998</v>
      </c>
      <c r="G13" s="393">
        <v>374.14800000000002</v>
      </c>
      <c r="K13" s="394"/>
      <c r="L13" s="395"/>
      <c r="M13" s="395"/>
      <c r="N13" s="395"/>
      <c r="O13" s="395"/>
      <c r="P13" s="395"/>
    </row>
    <row r="14" spans="2:16" ht="21" customHeight="1">
      <c r="B14" s="391" t="s">
        <v>11</v>
      </c>
      <c r="C14" s="392">
        <v>424.15199999999999</v>
      </c>
      <c r="D14" s="392">
        <v>361.69600000000003</v>
      </c>
      <c r="E14" s="392">
        <v>410.85300000000001</v>
      </c>
      <c r="F14" s="392">
        <v>312.81099999999998</v>
      </c>
      <c r="G14" s="393">
        <v>210.16300000000001</v>
      </c>
      <c r="K14" s="394"/>
      <c r="L14" s="395"/>
      <c r="M14" s="395"/>
      <c r="N14" s="395"/>
      <c r="O14" s="395"/>
      <c r="P14" s="395"/>
    </row>
    <row r="15" spans="2:16" ht="21" customHeight="1">
      <c r="B15" s="391" t="s">
        <v>12</v>
      </c>
      <c r="C15" s="392">
        <v>497.89299999999997</v>
      </c>
      <c r="D15" s="392">
        <v>272.79599999999999</v>
      </c>
      <c r="E15" s="392">
        <v>338.93700000000001</v>
      </c>
      <c r="F15" s="392">
        <v>243.71799999999999</v>
      </c>
      <c r="G15" s="393">
        <v>99.438000000000002</v>
      </c>
      <c r="K15" s="394"/>
      <c r="L15" s="395"/>
      <c r="M15" s="395"/>
      <c r="N15" s="395"/>
      <c r="O15" s="395"/>
      <c r="P15" s="395"/>
    </row>
    <row r="16" spans="2:16" ht="21" customHeight="1" thickBot="1">
      <c r="B16" s="397" t="s">
        <v>13</v>
      </c>
      <c r="C16" s="398">
        <v>543.51700000000005</v>
      </c>
      <c r="D16" s="399">
        <f>+[1]UTAMA!F17</f>
        <v>88.61</v>
      </c>
      <c r="E16" s="399">
        <v>384.69600000000003</v>
      </c>
      <c r="F16" s="399">
        <v>308.40100000000001</v>
      </c>
      <c r="G16" s="400"/>
      <c r="K16" s="394"/>
      <c r="L16" s="401"/>
      <c r="M16" s="401"/>
      <c r="N16" s="401"/>
      <c r="O16" s="401"/>
      <c r="P16" s="401"/>
    </row>
    <row r="47" spans="2:11">
      <c r="B47" s="402"/>
      <c r="K47" s="402"/>
    </row>
    <row r="49" spans="2:11">
      <c r="B49" s="402"/>
      <c r="K49" s="402"/>
    </row>
    <row r="50" spans="2:11">
      <c r="C50" s="385"/>
    </row>
    <row r="51" spans="2:11">
      <c r="C51" s="385"/>
    </row>
    <row r="52" spans="2:11">
      <c r="B52" s="385" t="s">
        <v>14</v>
      </c>
    </row>
    <row r="53" spans="2:11">
      <c r="B53" s="403" t="s">
        <v>134</v>
      </c>
    </row>
    <row r="54" spans="2:11">
      <c r="B54" s="385" t="s">
        <v>73</v>
      </c>
    </row>
  </sheetData>
  <pageMargins left="0.78" right="0.39370078740157483" top="0.52" bottom="0.28999999999999998" header="0.3" footer="0.33"/>
  <pageSetup paperSize="9" scale="95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Q52"/>
  <sheetViews>
    <sheetView topLeftCell="A31" zoomScaleSheetLayoutView="120" workbookViewId="0">
      <selection activeCell="G16" sqref="G16"/>
    </sheetView>
  </sheetViews>
  <sheetFormatPr defaultRowHeight="12.75"/>
  <cols>
    <col min="1" max="1" width="9.140625" style="374"/>
    <col min="2" max="2" width="14" style="374" customWidth="1"/>
    <col min="3" max="3" width="15.85546875" style="374" customWidth="1"/>
    <col min="4" max="4" width="15.5703125" style="374" customWidth="1"/>
    <col min="5" max="6" width="16" style="374" customWidth="1"/>
    <col min="7" max="7" width="15.5703125" style="374" customWidth="1"/>
    <col min="8" max="8" width="20.42578125" style="374" customWidth="1"/>
    <col min="9" max="9" width="9.140625" style="374"/>
    <col min="10" max="10" width="10.85546875" style="374" customWidth="1"/>
    <col min="11" max="11" width="11.5703125" style="374" customWidth="1"/>
    <col min="12" max="14" width="11.85546875" style="374" customWidth="1"/>
    <col min="15" max="15" width="12.5703125" style="374" customWidth="1"/>
    <col min="16" max="16" width="11.7109375" style="374" customWidth="1"/>
    <col min="17" max="16384" width="9.140625" style="374"/>
  </cols>
  <sheetData>
    <row r="2" spans="2:17" ht="18.75">
      <c r="B2" s="373" t="s">
        <v>179</v>
      </c>
      <c r="C2" s="373"/>
      <c r="D2" s="373"/>
      <c r="E2" s="373"/>
      <c r="F2" s="373"/>
      <c r="G2" s="373"/>
      <c r="J2" s="404"/>
      <c r="K2" s="404"/>
      <c r="L2" s="404"/>
      <c r="M2" s="404"/>
      <c r="N2" s="404"/>
      <c r="O2" s="404"/>
      <c r="P2" s="404"/>
      <c r="Q2" s="404"/>
    </row>
    <row r="3" spans="2:17" ht="13.5" thickBot="1">
      <c r="J3" s="405"/>
      <c r="K3" s="405"/>
      <c r="L3" s="405"/>
      <c r="M3" s="405"/>
      <c r="N3" s="405"/>
      <c r="O3" s="405"/>
      <c r="P3" s="405"/>
      <c r="Q3" s="405"/>
    </row>
    <row r="4" spans="2:17" ht="24.95" customHeight="1" thickBot="1">
      <c r="B4" s="161" t="s">
        <v>1</v>
      </c>
      <c r="C4" s="162" t="s">
        <v>131</v>
      </c>
      <c r="D4" s="163" t="s">
        <v>133</v>
      </c>
      <c r="E4" s="163" t="s">
        <v>135</v>
      </c>
      <c r="F4" s="163" t="s">
        <v>155</v>
      </c>
      <c r="G4" s="163" t="s">
        <v>162</v>
      </c>
      <c r="J4" s="406"/>
      <c r="K4" s="160"/>
      <c r="L4" s="160"/>
      <c r="M4" s="160"/>
      <c r="N4" s="160"/>
      <c r="O4" s="160"/>
      <c r="P4" s="160"/>
      <c r="Q4" s="407"/>
    </row>
    <row r="5" spans="2:17" ht="21" customHeight="1">
      <c r="B5" s="153" t="s">
        <v>2</v>
      </c>
      <c r="C5" s="408">
        <v>324.137</v>
      </c>
      <c r="D5" s="409">
        <v>248.17400000000001</v>
      </c>
      <c r="E5" s="409">
        <v>311.589</v>
      </c>
      <c r="F5" s="409">
        <v>353.17599999999999</v>
      </c>
      <c r="G5" s="409">
        <v>315.68599999999998</v>
      </c>
      <c r="J5" s="406"/>
      <c r="K5" s="158"/>
      <c r="L5" s="158"/>
      <c r="M5" s="158"/>
      <c r="N5" s="158"/>
      <c r="O5" s="158"/>
      <c r="P5" s="158"/>
      <c r="Q5" s="410"/>
    </row>
    <row r="6" spans="2:17" ht="21" customHeight="1">
      <c r="B6" s="74" t="s">
        <v>3</v>
      </c>
      <c r="C6" s="411">
        <v>360.44299999999998</v>
      </c>
      <c r="D6" s="409">
        <v>344.10700000000003</v>
      </c>
      <c r="E6" s="409">
        <v>340.22899999999998</v>
      </c>
      <c r="F6" s="409">
        <v>331.59</v>
      </c>
      <c r="G6" s="409">
        <v>371.48700000000002</v>
      </c>
      <c r="J6" s="406"/>
      <c r="K6" s="158"/>
      <c r="L6" s="158"/>
      <c r="M6" s="158"/>
      <c r="N6" s="158"/>
      <c r="O6" s="158"/>
      <c r="P6" s="159"/>
      <c r="Q6" s="410"/>
    </row>
    <row r="7" spans="2:17" ht="21" customHeight="1">
      <c r="B7" s="74" t="s">
        <v>4</v>
      </c>
      <c r="C7" s="411">
        <v>389.40600000000001</v>
      </c>
      <c r="D7" s="409">
        <v>350.56099999999998</v>
      </c>
      <c r="E7" s="409">
        <v>330.26299999999998</v>
      </c>
      <c r="F7" s="409">
        <v>359.11399999999998</v>
      </c>
      <c r="G7" s="409">
        <v>367.95400000000001</v>
      </c>
      <c r="J7" s="406"/>
      <c r="K7" s="158"/>
      <c r="L7" s="158"/>
      <c r="M7" s="158"/>
      <c r="N7" s="158"/>
      <c r="O7" s="158"/>
      <c r="P7" s="158"/>
      <c r="Q7" s="410"/>
    </row>
    <row r="8" spans="2:17" ht="21" customHeight="1">
      <c r="B8" s="74" t="s">
        <v>5</v>
      </c>
      <c r="C8" s="411">
        <v>390.11500000000001</v>
      </c>
      <c r="D8" s="409">
        <v>351.21499999999997</v>
      </c>
      <c r="E8" s="409">
        <v>403.90199999999999</v>
      </c>
      <c r="F8" s="409">
        <v>351.21499999999997</v>
      </c>
      <c r="G8" s="409">
        <v>379.62900000000002</v>
      </c>
      <c r="J8" s="406"/>
      <c r="K8" s="158"/>
      <c r="L8" s="158"/>
      <c r="M8" s="158"/>
      <c r="N8" s="158"/>
      <c r="O8" s="158"/>
      <c r="P8" s="158"/>
      <c r="Q8" s="410"/>
    </row>
    <row r="9" spans="2:17" ht="21" customHeight="1">
      <c r="B9" s="74" t="s">
        <v>6</v>
      </c>
      <c r="C9" s="412">
        <v>353.83</v>
      </c>
      <c r="D9" s="409">
        <v>361.108</v>
      </c>
      <c r="E9" s="409">
        <v>406.86399999999998</v>
      </c>
      <c r="F9" s="409">
        <v>314.53300000000002</v>
      </c>
      <c r="G9" s="409">
        <v>360.93900000000002</v>
      </c>
      <c r="J9" s="406"/>
      <c r="K9" s="158"/>
      <c r="L9" s="158"/>
      <c r="M9" s="158"/>
      <c r="N9" s="158"/>
      <c r="O9" s="158"/>
      <c r="P9" s="158"/>
      <c r="Q9" s="413"/>
    </row>
    <row r="10" spans="2:17" ht="21" customHeight="1">
      <c r="B10" s="74" t="s">
        <v>7</v>
      </c>
      <c r="C10" s="411">
        <v>296.661</v>
      </c>
      <c r="D10" s="409">
        <v>296.661</v>
      </c>
      <c r="E10" s="409">
        <v>430.41469999999998</v>
      </c>
      <c r="F10" s="409">
        <v>260.99099999999999</v>
      </c>
      <c r="G10" s="409">
        <v>308.3</v>
      </c>
      <c r="J10" s="406"/>
      <c r="K10" s="158"/>
      <c r="L10" s="158"/>
      <c r="M10" s="158"/>
      <c r="N10" s="158"/>
      <c r="O10" s="158"/>
      <c r="P10" s="158"/>
      <c r="Q10" s="413"/>
    </row>
    <row r="11" spans="2:17" ht="21" customHeight="1">
      <c r="B11" s="74" t="s">
        <v>8</v>
      </c>
      <c r="C11" s="411">
        <v>245.78700000000001</v>
      </c>
      <c r="D11" s="409">
        <v>208.74700000000001</v>
      </c>
      <c r="E11" s="409">
        <v>387.28</v>
      </c>
      <c r="F11" s="409">
        <v>210</v>
      </c>
      <c r="G11" s="409">
        <v>256.23599999999999</v>
      </c>
      <c r="J11" s="406"/>
      <c r="K11" s="158"/>
      <c r="L11" s="158"/>
      <c r="M11" s="158"/>
      <c r="N11" s="158"/>
      <c r="O11" s="158"/>
      <c r="P11" s="158"/>
      <c r="Q11" s="413"/>
    </row>
    <row r="12" spans="2:17" ht="21" customHeight="1">
      <c r="B12" s="74" t="s">
        <v>9</v>
      </c>
      <c r="C12" s="411">
        <v>189.57400000000001</v>
      </c>
      <c r="D12" s="409">
        <v>148.83000000000001</v>
      </c>
      <c r="E12" s="409">
        <v>231.8</v>
      </c>
      <c r="F12" s="409">
        <v>141.459</v>
      </c>
      <c r="G12" s="409">
        <v>179.80699999999999</v>
      </c>
      <c r="J12" s="406"/>
      <c r="K12" s="158"/>
      <c r="L12" s="158"/>
      <c r="M12" s="158"/>
      <c r="N12" s="158"/>
      <c r="O12" s="158"/>
      <c r="P12" s="158"/>
      <c r="Q12" s="413"/>
    </row>
    <row r="13" spans="2:17" ht="21" customHeight="1">
      <c r="B13" s="74" t="s">
        <v>10</v>
      </c>
      <c r="C13" s="411">
        <v>125.77</v>
      </c>
      <c r="D13" s="409">
        <v>89.375</v>
      </c>
      <c r="E13" s="409">
        <v>115.7</v>
      </c>
      <c r="F13" s="409">
        <v>67.427000000000007</v>
      </c>
      <c r="G13" s="409">
        <v>108.727</v>
      </c>
      <c r="J13" s="406"/>
      <c r="K13" s="158"/>
      <c r="L13" s="158"/>
      <c r="M13" s="158"/>
      <c r="N13" s="158"/>
      <c r="O13" s="158"/>
      <c r="P13" s="158"/>
      <c r="Q13" s="413"/>
    </row>
    <row r="14" spans="2:17" ht="21" customHeight="1">
      <c r="B14" s="74" t="s">
        <v>11</v>
      </c>
      <c r="C14" s="411">
        <v>105.254</v>
      </c>
      <c r="D14" s="409">
        <v>65.614999999999995</v>
      </c>
      <c r="E14" s="409">
        <v>79.325000000000003</v>
      </c>
      <c r="F14" s="409">
        <v>51.183999999999997</v>
      </c>
      <c r="G14" s="409">
        <v>73.41</v>
      </c>
      <c r="J14" s="406"/>
      <c r="K14" s="158"/>
      <c r="L14" s="158"/>
      <c r="M14" s="158"/>
      <c r="N14" s="158"/>
      <c r="O14" s="158"/>
      <c r="P14" s="158"/>
      <c r="Q14" s="410"/>
    </row>
    <row r="15" spans="2:17" ht="21" customHeight="1">
      <c r="B15" s="74" t="s">
        <v>12</v>
      </c>
      <c r="C15" s="411">
        <v>110.194</v>
      </c>
      <c r="D15" s="409">
        <v>81.355999999999995</v>
      </c>
      <c r="E15" s="409">
        <v>103.36499999999999</v>
      </c>
      <c r="F15" s="409">
        <v>111.59</v>
      </c>
      <c r="G15" s="409">
        <v>60.189</v>
      </c>
      <c r="J15" s="406"/>
      <c r="K15" s="158"/>
      <c r="L15" s="158"/>
      <c r="M15" s="158"/>
      <c r="N15" s="158"/>
      <c r="O15" s="158"/>
      <c r="P15" s="158"/>
      <c r="Q15" s="413"/>
    </row>
    <row r="16" spans="2:17" ht="21" customHeight="1" thickBot="1">
      <c r="B16" s="77" t="s">
        <v>13</v>
      </c>
      <c r="C16" s="414">
        <v>120.58799999999999</v>
      </c>
      <c r="D16" s="415">
        <v>219.798</v>
      </c>
      <c r="E16" s="415">
        <v>224.179</v>
      </c>
      <c r="F16" s="415">
        <v>248.392</v>
      </c>
      <c r="G16" s="415"/>
      <c r="J16" s="406"/>
      <c r="K16" s="144"/>
      <c r="L16" s="144"/>
      <c r="M16" s="144"/>
      <c r="N16" s="144"/>
      <c r="O16" s="144"/>
      <c r="P16" s="144"/>
      <c r="Q16" s="416"/>
    </row>
    <row r="17" spans="10:17">
      <c r="J17" s="405"/>
      <c r="K17" s="405"/>
      <c r="L17" s="405"/>
      <c r="M17" s="405"/>
      <c r="N17" s="405"/>
      <c r="O17" s="405"/>
      <c r="P17" s="405"/>
      <c r="Q17" s="405"/>
    </row>
    <row r="18" spans="10:17">
      <c r="J18" s="405"/>
      <c r="K18" s="405"/>
      <c r="L18" s="405"/>
      <c r="M18" s="405"/>
      <c r="N18" s="405"/>
      <c r="O18" s="405"/>
      <c r="P18" s="405"/>
      <c r="Q18" s="405"/>
    </row>
    <row r="19" spans="10:17">
      <c r="J19" s="405"/>
      <c r="K19" s="405"/>
      <c r="L19" s="405"/>
      <c r="M19" s="405"/>
      <c r="N19" s="405"/>
      <c r="O19" s="405"/>
      <c r="P19" s="405"/>
      <c r="Q19" s="405"/>
    </row>
    <row r="20" spans="10:17">
      <c r="J20" s="405"/>
      <c r="K20" s="405"/>
      <c r="L20" s="405"/>
      <c r="M20" s="405"/>
      <c r="N20" s="405"/>
      <c r="O20" s="405"/>
      <c r="P20" s="405"/>
      <c r="Q20" s="405"/>
    </row>
    <row r="21" spans="10:17">
      <c r="J21" s="405"/>
      <c r="K21" s="405"/>
      <c r="L21" s="405"/>
      <c r="M21" s="405"/>
      <c r="N21" s="405"/>
      <c r="O21" s="405"/>
      <c r="P21" s="405"/>
      <c r="Q21" s="405"/>
    </row>
    <row r="22" spans="10:17">
      <c r="J22" s="405"/>
      <c r="K22" s="405"/>
      <c r="L22" s="405"/>
      <c r="M22" s="405"/>
      <c r="N22" s="405"/>
      <c r="O22" s="405"/>
      <c r="P22" s="405"/>
      <c r="Q22" s="405"/>
    </row>
    <row r="23" spans="10:17">
      <c r="J23" s="405"/>
      <c r="K23" s="405"/>
      <c r="L23" s="405"/>
      <c r="M23" s="405"/>
      <c r="N23" s="405"/>
      <c r="O23" s="405"/>
      <c r="P23" s="405"/>
      <c r="Q23" s="405"/>
    </row>
    <row r="24" spans="10:17">
      <c r="J24" s="405"/>
      <c r="K24" s="405"/>
      <c r="L24" s="405"/>
      <c r="M24" s="405"/>
      <c r="N24" s="405"/>
      <c r="O24" s="405"/>
      <c r="P24" s="405"/>
      <c r="Q24" s="405"/>
    </row>
    <row r="25" spans="10:17">
      <c r="J25" s="405"/>
      <c r="K25" s="405"/>
      <c r="L25" s="405"/>
      <c r="M25" s="405"/>
      <c r="N25" s="405"/>
      <c r="O25" s="405"/>
      <c r="P25" s="405"/>
      <c r="Q25" s="405"/>
    </row>
    <row r="26" spans="10:17">
      <c r="J26" s="405"/>
      <c r="K26" s="405"/>
      <c r="L26" s="405"/>
      <c r="M26" s="405"/>
      <c r="N26" s="405"/>
      <c r="O26" s="405"/>
      <c r="P26" s="405"/>
      <c r="Q26" s="405"/>
    </row>
    <row r="27" spans="10:17">
      <c r="J27" s="405"/>
      <c r="K27" s="405"/>
      <c r="L27" s="405"/>
      <c r="M27" s="405"/>
      <c r="N27" s="405"/>
      <c r="O27" s="405"/>
      <c r="P27" s="405"/>
      <c r="Q27" s="405"/>
    </row>
    <row r="28" spans="10:17">
      <c r="J28" s="405"/>
      <c r="K28" s="405"/>
      <c r="L28" s="405"/>
      <c r="M28" s="405"/>
      <c r="N28" s="405"/>
      <c r="O28" s="405"/>
      <c r="P28" s="405"/>
      <c r="Q28" s="405"/>
    </row>
    <row r="29" spans="10:17">
      <c r="J29" s="405"/>
      <c r="K29" s="405"/>
      <c r="L29" s="405"/>
      <c r="M29" s="405"/>
      <c r="N29" s="405"/>
      <c r="O29" s="405"/>
      <c r="P29" s="405"/>
      <c r="Q29" s="405"/>
    </row>
    <row r="30" spans="10:17">
      <c r="J30" s="405"/>
      <c r="K30" s="405"/>
      <c r="L30" s="405"/>
      <c r="M30" s="405"/>
      <c r="N30" s="405"/>
      <c r="O30" s="405"/>
      <c r="P30" s="405"/>
      <c r="Q30" s="405"/>
    </row>
    <row r="31" spans="10:17">
      <c r="J31" s="405"/>
      <c r="K31" s="405"/>
      <c r="L31" s="405"/>
      <c r="M31" s="405"/>
      <c r="N31" s="405"/>
      <c r="O31" s="405"/>
      <c r="P31" s="405"/>
      <c r="Q31" s="405"/>
    </row>
    <row r="32" spans="10:17">
      <c r="J32" s="405"/>
      <c r="K32" s="405"/>
      <c r="L32" s="405"/>
      <c r="M32" s="405"/>
      <c r="N32" s="405"/>
      <c r="O32" s="405"/>
      <c r="P32" s="405"/>
      <c r="Q32" s="405"/>
    </row>
    <row r="33" spans="2:17">
      <c r="J33" s="405"/>
      <c r="K33" s="405"/>
      <c r="L33" s="405"/>
      <c r="M33" s="405"/>
      <c r="N33" s="405"/>
      <c r="O33" s="405"/>
      <c r="P33" s="405"/>
      <c r="Q33" s="405"/>
    </row>
    <row r="34" spans="2:17">
      <c r="J34" s="405"/>
      <c r="K34" s="405"/>
      <c r="L34" s="405"/>
      <c r="M34" s="405"/>
      <c r="N34" s="405"/>
      <c r="O34" s="405"/>
      <c r="P34" s="405"/>
      <c r="Q34" s="405"/>
    </row>
    <row r="35" spans="2:17">
      <c r="J35" s="405"/>
      <c r="K35" s="405"/>
      <c r="L35" s="405"/>
      <c r="M35" s="405"/>
      <c r="N35" s="405"/>
      <c r="O35" s="405"/>
      <c r="P35" s="405"/>
      <c r="Q35" s="405"/>
    </row>
    <row r="36" spans="2:17">
      <c r="J36" s="405"/>
      <c r="K36" s="405"/>
      <c r="L36" s="405"/>
      <c r="M36" s="405"/>
      <c r="N36" s="405"/>
      <c r="O36" s="405"/>
      <c r="P36" s="405"/>
      <c r="Q36" s="405"/>
    </row>
    <row r="37" spans="2:17">
      <c r="J37" s="405"/>
      <c r="K37" s="405"/>
      <c r="L37" s="405"/>
      <c r="M37" s="405"/>
      <c r="N37" s="405"/>
      <c r="O37" s="405"/>
      <c r="P37" s="405"/>
      <c r="Q37" s="405"/>
    </row>
    <row r="38" spans="2:17">
      <c r="J38" s="405"/>
      <c r="K38" s="405"/>
      <c r="L38" s="405"/>
      <c r="M38" s="405"/>
      <c r="N38" s="405"/>
      <c r="O38" s="405"/>
      <c r="P38" s="405"/>
      <c r="Q38" s="405"/>
    </row>
    <row r="39" spans="2:17">
      <c r="J39" s="405"/>
      <c r="K39" s="405"/>
      <c r="L39" s="405"/>
      <c r="M39" s="405"/>
      <c r="N39" s="405"/>
      <c r="O39" s="405"/>
      <c r="P39" s="405"/>
      <c r="Q39" s="405"/>
    </row>
    <row r="40" spans="2:17">
      <c r="J40" s="405"/>
      <c r="K40" s="405"/>
      <c r="L40" s="405"/>
      <c r="M40" s="405"/>
      <c r="N40" s="405"/>
      <c r="O40" s="405"/>
      <c r="P40" s="405"/>
      <c r="Q40" s="405"/>
    </row>
    <row r="41" spans="2:17">
      <c r="J41" s="405"/>
      <c r="K41" s="405"/>
      <c r="L41" s="405"/>
      <c r="M41" s="405"/>
      <c r="N41" s="405"/>
      <c r="O41" s="405"/>
      <c r="P41" s="405"/>
      <c r="Q41" s="405"/>
    </row>
    <row r="42" spans="2:17">
      <c r="J42" s="405"/>
      <c r="K42" s="405"/>
      <c r="L42" s="405"/>
      <c r="M42" s="405"/>
      <c r="N42" s="405"/>
      <c r="O42" s="405"/>
      <c r="P42" s="405"/>
      <c r="Q42" s="405"/>
    </row>
    <row r="43" spans="2:17">
      <c r="J43" s="405"/>
      <c r="K43" s="405"/>
      <c r="L43" s="405"/>
      <c r="M43" s="405"/>
      <c r="N43" s="405"/>
      <c r="O43" s="405"/>
      <c r="P43" s="405"/>
      <c r="Q43" s="405"/>
    </row>
    <row r="44" spans="2:17">
      <c r="J44" s="405"/>
      <c r="K44" s="405"/>
      <c r="L44" s="405"/>
      <c r="M44" s="405"/>
      <c r="N44" s="405"/>
      <c r="O44" s="405"/>
      <c r="P44" s="405"/>
      <c r="Q44" s="405"/>
    </row>
    <row r="45" spans="2:17">
      <c r="J45" s="405"/>
      <c r="K45" s="405"/>
      <c r="L45" s="405"/>
      <c r="M45" s="405"/>
      <c r="N45" s="405"/>
      <c r="O45" s="405"/>
      <c r="P45" s="405"/>
      <c r="Q45" s="405"/>
    </row>
    <row r="46" spans="2:17">
      <c r="J46" s="405"/>
      <c r="K46" s="405"/>
      <c r="L46" s="405"/>
      <c r="M46" s="405"/>
      <c r="N46" s="405"/>
      <c r="O46" s="405"/>
      <c r="P46" s="405"/>
      <c r="Q46" s="405"/>
    </row>
    <row r="47" spans="2:17">
      <c r="J47" s="405"/>
      <c r="K47" s="405"/>
      <c r="L47" s="405"/>
      <c r="M47" s="405"/>
      <c r="N47" s="405"/>
      <c r="O47" s="405"/>
      <c r="P47" s="405"/>
      <c r="Q47" s="405"/>
    </row>
    <row r="48" spans="2:17">
      <c r="B48" s="385"/>
      <c r="J48" s="405"/>
      <c r="K48" s="405"/>
      <c r="L48" s="405"/>
      <c r="M48" s="405"/>
      <c r="N48" s="405"/>
      <c r="O48" s="405"/>
      <c r="P48" s="405"/>
      <c r="Q48" s="405"/>
    </row>
    <row r="49" spans="2:17">
      <c r="B49" s="385" t="s">
        <v>14</v>
      </c>
      <c r="C49" s="385"/>
      <c r="J49" s="405"/>
      <c r="K49" s="405"/>
      <c r="L49" s="405"/>
      <c r="M49" s="405"/>
      <c r="N49" s="405"/>
      <c r="O49" s="405"/>
      <c r="P49" s="405"/>
      <c r="Q49" s="405"/>
    </row>
    <row r="50" spans="2:17">
      <c r="B50" s="385" t="s">
        <v>15</v>
      </c>
      <c r="J50" s="405"/>
      <c r="K50" s="405"/>
      <c r="L50" s="405"/>
      <c r="M50" s="405"/>
      <c r="N50" s="405"/>
      <c r="O50" s="405"/>
      <c r="P50" s="405"/>
      <c r="Q50" s="405"/>
    </row>
    <row r="51" spans="2:17">
      <c r="B51" s="385"/>
      <c r="J51" s="405"/>
      <c r="K51" s="405"/>
      <c r="L51" s="405"/>
      <c r="M51" s="405"/>
      <c r="N51" s="405"/>
      <c r="O51" s="405"/>
      <c r="P51" s="405"/>
      <c r="Q51" s="405"/>
    </row>
    <row r="52" spans="2:17">
      <c r="J52" s="405"/>
      <c r="K52" s="405"/>
      <c r="L52" s="405"/>
      <c r="M52" s="405"/>
      <c r="N52" s="405"/>
      <c r="O52" s="405"/>
      <c r="P52" s="405"/>
      <c r="Q52" s="405"/>
    </row>
  </sheetData>
  <pageMargins left="0.7" right="0.4" top="0.70866141732283472" bottom="0.55118110236220474" header="0.70866141732283472" footer="0.82677165354330717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Q51"/>
  <sheetViews>
    <sheetView zoomScale="70" zoomScaleNormal="70" zoomScaleSheetLayoutView="120" workbookViewId="0">
      <selection activeCell="G16" sqref="G16"/>
    </sheetView>
  </sheetViews>
  <sheetFormatPr defaultRowHeight="12.75"/>
  <cols>
    <col min="1" max="1" width="9.140625" style="367"/>
    <col min="2" max="2" width="14" style="367" customWidth="1"/>
    <col min="3" max="3" width="15.85546875" style="367" customWidth="1"/>
    <col min="4" max="4" width="15.5703125" style="367" customWidth="1"/>
    <col min="5" max="6" width="16" style="367" customWidth="1"/>
    <col min="7" max="7" width="15.5703125" style="367" customWidth="1"/>
    <col min="8" max="8" width="20.42578125" style="367" customWidth="1"/>
    <col min="9" max="9" width="9.140625" style="367"/>
    <col min="10" max="10" width="10.85546875" style="367" customWidth="1"/>
    <col min="11" max="11" width="11.5703125" style="367" customWidth="1"/>
    <col min="12" max="14" width="11.85546875" style="367" customWidth="1"/>
    <col min="15" max="15" width="12.5703125" style="367" customWidth="1"/>
    <col min="16" max="16" width="11.7109375" style="367" customWidth="1"/>
    <col min="17" max="16384" width="9.140625" style="367"/>
  </cols>
  <sheetData>
    <row r="2" spans="2:17" ht="18.75">
      <c r="B2" s="371" t="s">
        <v>72</v>
      </c>
      <c r="C2" s="371"/>
      <c r="D2" s="371"/>
      <c r="E2" s="371"/>
      <c r="F2" s="371"/>
      <c r="G2" s="371"/>
      <c r="J2" s="417"/>
      <c r="K2" s="417"/>
      <c r="L2" s="417"/>
      <c r="M2" s="417"/>
      <c r="N2" s="417"/>
      <c r="O2" s="417"/>
      <c r="P2" s="417"/>
      <c r="Q2" s="417"/>
    </row>
    <row r="3" spans="2:17" ht="13.5" thickBot="1">
      <c r="J3" s="369"/>
      <c r="K3" s="369"/>
      <c r="L3" s="369"/>
      <c r="M3" s="369"/>
      <c r="N3" s="369"/>
      <c r="O3" s="369"/>
      <c r="P3" s="369"/>
      <c r="Q3" s="369"/>
    </row>
    <row r="4" spans="2:17" ht="24.95" customHeight="1">
      <c r="B4" s="72" t="s">
        <v>1</v>
      </c>
      <c r="C4" s="167" t="s">
        <v>131</v>
      </c>
      <c r="D4" s="167" t="s">
        <v>133</v>
      </c>
      <c r="E4" s="167" t="s">
        <v>135</v>
      </c>
      <c r="F4" s="167" t="s">
        <v>155</v>
      </c>
      <c r="G4" s="168" t="s">
        <v>162</v>
      </c>
      <c r="J4" s="355"/>
      <c r="K4" s="164"/>
      <c r="L4" s="164"/>
      <c r="M4" s="164"/>
      <c r="N4" s="164"/>
      <c r="O4" s="164"/>
      <c r="P4" s="164"/>
      <c r="Q4" s="418"/>
    </row>
    <row r="5" spans="2:17" ht="21" customHeight="1">
      <c r="B5" s="74" t="s">
        <v>2</v>
      </c>
      <c r="C5" s="169">
        <v>386.84500000000003</v>
      </c>
      <c r="D5" s="169">
        <v>375.27</v>
      </c>
      <c r="E5" s="169">
        <v>317.65699999999998</v>
      </c>
      <c r="F5" s="169">
        <v>280.80799999999999</v>
      </c>
      <c r="G5" s="170">
        <v>322.226</v>
      </c>
      <c r="J5" s="355"/>
      <c r="K5" s="165"/>
      <c r="L5" s="165"/>
      <c r="M5" s="165"/>
      <c r="N5" s="165"/>
      <c r="O5" s="165"/>
      <c r="P5" s="165"/>
      <c r="Q5" s="419"/>
    </row>
    <row r="6" spans="2:17" ht="21" customHeight="1">
      <c r="B6" s="74" t="s">
        <v>3</v>
      </c>
      <c r="C6" s="169">
        <v>388.30500000000001</v>
      </c>
      <c r="D6" s="169">
        <v>381.52699999999999</v>
      </c>
      <c r="E6" s="169">
        <v>344.92700000000002</v>
      </c>
      <c r="F6" s="169">
        <v>280.43400000000003</v>
      </c>
      <c r="G6" s="170">
        <v>317</v>
      </c>
      <c r="J6" s="355"/>
      <c r="K6" s="165"/>
      <c r="L6" s="165"/>
      <c r="M6" s="165"/>
      <c r="N6" s="165"/>
      <c r="O6" s="165"/>
      <c r="P6" s="166"/>
      <c r="Q6" s="419"/>
    </row>
    <row r="7" spans="2:17" ht="21" customHeight="1">
      <c r="B7" s="74" t="s">
        <v>4</v>
      </c>
      <c r="C7" s="169">
        <v>407.572</v>
      </c>
      <c r="D7" s="169">
        <v>386.63600000000002</v>
      </c>
      <c r="E7" s="169">
        <v>344.61399999999998</v>
      </c>
      <c r="F7" s="169">
        <v>289.31</v>
      </c>
      <c r="G7" s="170">
        <v>379.85899999999998</v>
      </c>
      <c r="J7" s="355"/>
      <c r="K7" s="165"/>
      <c r="L7" s="165"/>
      <c r="M7" s="165"/>
      <c r="N7" s="165"/>
      <c r="O7" s="165"/>
      <c r="P7" s="165"/>
      <c r="Q7" s="419"/>
    </row>
    <row r="8" spans="2:17" ht="21" customHeight="1">
      <c r="B8" s="74" t="s">
        <v>5</v>
      </c>
      <c r="C8" s="169">
        <v>305.72199999999998</v>
      </c>
      <c r="D8" s="169">
        <v>378.81599999999997</v>
      </c>
      <c r="E8" s="169">
        <v>369.43099999999998</v>
      </c>
      <c r="F8" s="169">
        <v>310.10399999999998</v>
      </c>
      <c r="G8" s="170">
        <v>408.75</v>
      </c>
      <c r="J8" s="355"/>
      <c r="K8" s="165"/>
      <c r="L8" s="165"/>
      <c r="M8" s="165"/>
      <c r="N8" s="165"/>
      <c r="O8" s="165"/>
      <c r="P8" s="165"/>
      <c r="Q8" s="419"/>
    </row>
    <row r="9" spans="2:17" ht="21" customHeight="1">
      <c r="B9" s="74" t="s">
        <v>6</v>
      </c>
      <c r="C9" s="169">
        <v>384.55099999999999</v>
      </c>
      <c r="D9" s="169">
        <v>375.27</v>
      </c>
      <c r="E9" s="169">
        <v>356.18799999999999</v>
      </c>
      <c r="F9" s="169">
        <v>306.46499999999997</v>
      </c>
      <c r="G9" s="170">
        <v>361.923</v>
      </c>
      <c r="J9" s="355"/>
      <c r="K9" s="165"/>
      <c r="L9" s="165"/>
      <c r="M9" s="165"/>
      <c r="N9" s="165"/>
      <c r="O9" s="165"/>
      <c r="P9" s="165"/>
      <c r="Q9" s="420"/>
    </row>
    <row r="10" spans="2:17" ht="21" customHeight="1">
      <c r="B10" s="74" t="s">
        <v>7</v>
      </c>
      <c r="C10" s="169">
        <v>344.40499999999997</v>
      </c>
      <c r="D10" s="169">
        <v>325.3</v>
      </c>
      <c r="E10" s="169">
        <v>346.28199999999998</v>
      </c>
      <c r="F10" s="169">
        <v>258.197</v>
      </c>
      <c r="G10" s="170">
        <v>299.84800000000001</v>
      </c>
      <c r="J10" s="355"/>
      <c r="K10" s="165"/>
      <c r="L10" s="165"/>
      <c r="M10" s="165"/>
      <c r="N10" s="165"/>
      <c r="O10" s="165"/>
      <c r="P10" s="165"/>
      <c r="Q10" s="420"/>
    </row>
    <row r="11" spans="2:17" ht="21" customHeight="1">
      <c r="B11" s="74" t="s">
        <v>8</v>
      </c>
      <c r="C11" s="169">
        <v>319.52199999999999</v>
      </c>
      <c r="D11" s="169">
        <v>265.39100000000002</v>
      </c>
      <c r="E11" s="169">
        <v>302.36500000000001</v>
      </c>
      <c r="F11" s="169">
        <v>257.262</v>
      </c>
      <c r="G11" s="170">
        <v>237.15</v>
      </c>
      <c r="J11" s="355"/>
      <c r="K11" s="165"/>
      <c r="L11" s="165"/>
      <c r="M11" s="165"/>
      <c r="N11" s="165"/>
      <c r="O11" s="165"/>
      <c r="P11" s="165"/>
      <c r="Q11" s="420"/>
    </row>
    <row r="12" spans="2:17" ht="21" customHeight="1">
      <c r="B12" s="74" t="s">
        <v>9</v>
      </c>
      <c r="C12" s="169">
        <v>316.072</v>
      </c>
      <c r="D12" s="169">
        <v>261.27999999999997</v>
      </c>
      <c r="E12" s="169">
        <v>298.26299999999998</v>
      </c>
      <c r="F12" s="169">
        <v>258.851</v>
      </c>
      <c r="G12" s="170">
        <v>223.47399999999999</v>
      </c>
      <c r="J12" s="355"/>
      <c r="K12" s="165"/>
      <c r="L12" s="165"/>
      <c r="M12" s="165"/>
      <c r="N12" s="165"/>
      <c r="O12" s="165"/>
      <c r="P12" s="165"/>
      <c r="Q12" s="420"/>
    </row>
    <row r="13" spans="2:17" ht="21" customHeight="1">
      <c r="B13" s="74" t="s">
        <v>10</v>
      </c>
      <c r="C13" s="75">
        <v>316.63099999999997</v>
      </c>
      <c r="D13" s="169">
        <v>261.84100000000001</v>
      </c>
      <c r="E13" s="169">
        <v>296.399</v>
      </c>
      <c r="F13" s="169">
        <v>258.75700000000001</v>
      </c>
      <c r="G13" s="170">
        <v>222.864</v>
      </c>
      <c r="J13" s="355"/>
      <c r="K13" s="165"/>
      <c r="L13" s="165"/>
      <c r="M13" s="165"/>
      <c r="N13" s="165"/>
      <c r="O13" s="165"/>
      <c r="P13" s="165"/>
      <c r="Q13" s="420"/>
    </row>
    <row r="14" spans="2:17" ht="21" customHeight="1">
      <c r="B14" s="74" t="s">
        <v>11</v>
      </c>
      <c r="C14" s="75">
        <v>276.416</v>
      </c>
      <c r="D14" s="169">
        <v>238.28200000000001</v>
      </c>
      <c r="E14" s="169">
        <v>273.68</v>
      </c>
      <c r="F14" s="169">
        <v>240.63399999999999</v>
      </c>
      <c r="G14" s="170">
        <v>214.154</v>
      </c>
      <c r="J14" s="355"/>
      <c r="K14" s="165"/>
      <c r="L14" s="165"/>
      <c r="M14" s="165"/>
      <c r="N14" s="165"/>
      <c r="O14" s="165"/>
      <c r="P14" s="165"/>
      <c r="Q14" s="419"/>
    </row>
    <row r="15" spans="2:17" ht="21" customHeight="1">
      <c r="B15" s="74" t="s">
        <v>12</v>
      </c>
      <c r="C15" s="75">
        <v>275.29500000000002</v>
      </c>
      <c r="D15" s="169">
        <v>219.642</v>
      </c>
      <c r="E15" s="169">
        <v>245.39599999999999</v>
      </c>
      <c r="F15" s="169">
        <v>261.09300000000002</v>
      </c>
      <c r="G15" s="170">
        <v>175.608</v>
      </c>
      <c r="J15" s="355"/>
      <c r="K15" s="165"/>
      <c r="L15" s="165"/>
      <c r="M15" s="165"/>
      <c r="N15" s="165"/>
      <c r="O15" s="165"/>
      <c r="P15" s="165"/>
      <c r="Q15" s="420"/>
    </row>
    <row r="16" spans="2:17" ht="21" customHeight="1" thickBot="1">
      <c r="B16" s="77" t="s">
        <v>13</v>
      </c>
      <c r="C16" s="78">
        <v>305.72199999999998</v>
      </c>
      <c r="D16" s="171">
        <v>268.04500000000002</v>
      </c>
      <c r="E16" s="171">
        <v>276.41699999999997</v>
      </c>
      <c r="F16" s="171">
        <v>301.33999999999997</v>
      </c>
      <c r="G16" s="172"/>
      <c r="J16" s="355"/>
      <c r="K16" s="152"/>
      <c r="L16" s="152"/>
      <c r="M16" s="152"/>
      <c r="N16" s="152"/>
      <c r="O16" s="152"/>
      <c r="P16" s="152"/>
      <c r="Q16" s="421"/>
    </row>
    <row r="17" spans="10:17">
      <c r="J17" s="369"/>
      <c r="K17" s="369"/>
      <c r="L17" s="369"/>
      <c r="M17" s="369"/>
      <c r="N17" s="369"/>
      <c r="O17" s="369"/>
      <c r="P17" s="369"/>
      <c r="Q17" s="369"/>
    </row>
    <row r="18" spans="10:17">
      <c r="J18" s="369"/>
      <c r="K18" s="369"/>
      <c r="L18" s="369"/>
      <c r="M18" s="369"/>
      <c r="N18" s="369"/>
      <c r="O18" s="369"/>
      <c r="P18" s="369"/>
      <c r="Q18" s="369"/>
    </row>
    <row r="19" spans="10:17">
      <c r="J19" s="369"/>
      <c r="K19" s="369"/>
      <c r="L19" s="369"/>
      <c r="M19" s="369"/>
      <c r="N19" s="369"/>
      <c r="O19" s="369"/>
      <c r="P19" s="369"/>
      <c r="Q19" s="369"/>
    </row>
    <row r="20" spans="10:17">
      <c r="J20" s="369"/>
      <c r="K20" s="369"/>
      <c r="L20" s="369"/>
      <c r="M20" s="369"/>
      <c r="N20" s="369"/>
      <c r="O20" s="369"/>
      <c r="P20" s="369"/>
      <c r="Q20" s="369"/>
    </row>
    <row r="21" spans="10:17">
      <c r="J21" s="369"/>
      <c r="K21" s="369"/>
      <c r="L21" s="369"/>
      <c r="M21" s="369"/>
      <c r="N21" s="369"/>
      <c r="O21" s="369"/>
      <c r="P21" s="369"/>
      <c r="Q21" s="369"/>
    </row>
    <row r="22" spans="10:17">
      <c r="J22" s="369"/>
      <c r="K22" s="369"/>
      <c r="L22" s="369"/>
      <c r="M22" s="369"/>
      <c r="N22" s="369"/>
      <c r="O22" s="369"/>
      <c r="P22" s="369"/>
      <c r="Q22" s="369"/>
    </row>
    <row r="23" spans="10:17">
      <c r="J23" s="369"/>
      <c r="K23" s="369"/>
      <c r="L23" s="369"/>
      <c r="M23" s="369"/>
      <c r="N23" s="369"/>
      <c r="O23" s="369"/>
      <c r="P23" s="369"/>
      <c r="Q23" s="369"/>
    </row>
    <row r="24" spans="10:17">
      <c r="J24" s="369"/>
      <c r="K24" s="369"/>
      <c r="L24" s="369"/>
      <c r="M24" s="369"/>
      <c r="N24" s="369"/>
      <c r="O24" s="369"/>
      <c r="P24" s="369"/>
      <c r="Q24" s="369"/>
    </row>
    <row r="25" spans="10:17">
      <c r="J25" s="369"/>
      <c r="K25" s="369"/>
      <c r="L25" s="369"/>
      <c r="M25" s="369"/>
      <c r="N25" s="369"/>
      <c r="O25" s="369"/>
      <c r="P25" s="369"/>
      <c r="Q25" s="369"/>
    </row>
    <row r="26" spans="10:17">
      <c r="J26" s="369"/>
      <c r="K26" s="369"/>
      <c r="L26" s="369"/>
      <c r="M26" s="369"/>
      <c r="N26" s="369"/>
      <c r="O26" s="369"/>
      <c r="P26" s="369"/>
      <c r="Q26" s="369"/>
    </row>
    <row r="27" spans="10:17">
      <c r="J27" s="369"/>
      <c r="K27" s="369"/>
      <c r="L27" s="369"/>
      <c r="M27" s="369"/>
      <c r="N27" s="369"/>
      <c r="O27" s="369"/>
      <c r="P27" s="369"/>
      <c r="Q27" s="369"/>
    </row>
    <row r="28" spans="10:17">
      <c r="J28" s="369"/>
      <c r="K28" s="369"/>
      <c r="L28" s="369"/>
      <c r="M28" s="369"/>
      <c r="N28" s="369"/>
      <c r="O28" s="369"/>
      <c r="P28" s="369"/>
      <c r="Q28" s="369"/>
    </row>
    <row r="29" spans="10:17">
      <c r="J29" s="369"/>
      <c r="K29" s="369"/>
      <c r="L29" s="369"/>
      <c r="M29" s="369"/>
      <c r="N29" s="369"/>
      <c r="O29" s="369"/>
      <c r="P29" s="369"/>
      <c r="Q29" s="369"/>
    </row>
    <row r="30" spans="10:17">
      <c r="J30" s="369"/>
      <c r="K30" s="369"/>
      <c r="L30" s="369"/>
      <c r="M30" s="369"/>
      <c r="N30" s="369"/>
      <c r="O30" s="369"/>
      <c r="P30" s="369"/>
      <c r="Q30" s="369"/>
    </row>
    <row r="31" spans="10:17">
      <c r="J31" s="369"/>
      <c r="K31" s="369"/>
      <c r="L31" s="369"/>
      <c r="M31" s="369"/>
      <c r="N31" s="369"/>
      <c r="O31" s="369"/>
      <c r="P31" s="369"/>
      <c r="Q31" s="369"/>
    </row>
    <row r="32" spans="10:17">
      <c r="J32" s="369"/>
      <c r="K32" s="369"/>
      <c r="L32" s="369"/>
      <c r="M32" s="369"/>
      <c r="N32" s="369"/>
      <c r="O32" s="369"/>
      <c r="P32" s="369"/>
      <c r="Q32" s="369"/>
    </row>
    <row r="33" spans="2:17">
      <c r="J33" s="369"/>
      <c r="K33" s="369"/>
      <c r="L33" s="369"/>
      <c r="M33" s="369"/>
      <c r="N33" s="369"/>
      <c r="O33" s="369"/>
      <c r="P33" s="369"/>
      <c r="Q33" s="369"/>
    </row>
    <row r="34" spans="2:17">
      <c r="J34" s="369"/>
      <c r="K34" s="369"/>
      <c r="L34" s="369"/>
      <c r="M34" s="369"/>
      <c r="N34" s="369"/>
      <c r="O34" s="369"/>
      <c r="P34" s="369"/>
      <c r="Q34" s="369"/>
    </row>
    <row r="35" spans="2:17">
      <c r="J35" s="369"/>
      <c r="K35" s="369"/>
      <c r="L35" s="369"/>
      <c r="M35" s="369"/>
      <c r="N35" s="369"/>
      <c r="O35" s="369"/>
      <c r="P35" s="369"/>
      <c r="Q35" s="369"/>
    </row>
    <row r="36" spans="2:17">
      <c r="J36" s="369"/>
      <c r="K36" s="369"/>
      <c r="L36" s="369"/>
      <c r="M36" s="369"/>
      <c r="N36" s="369"/>
      <c r="O36" s="369"/>
      <c r="P36" s="369"/>
      <c r="Q36" s="369"/>
    </row>
    <row r="37" spans="2:17">
      <c r="J37" s="369"/>
      <c r="K37" s="369"/>
      <c r="L37" s="369"/>
      <c r="M37" s="369"/>
      <c r="N37" s="369"/>
      <c r="O37" s="369"/>
      <c r="P37" s="369"/>
      <c r="Q37" s="369"/>
    </row>
    <row r="38" spans="2:17">
      <c r="J38" s="369"/>
      <c r="K38" s="369"/>
      <c r="L38" s="369"/>
      <c r="M38" s="369"/>
      <c r="N38" s="369"/>
      <c r="O38" s="369"/>
      <c r="P38" s="369"/>
      <c r="Q38" s="369"/>
    </row>
    <row r="39" spans="2:17">
      <c r="J39" s="369"/>
      <c r="K39" s="369"/>
      <c r="L39" s="369"/>
      <c r="M39" s="369"/>
      <c r="N39" s="369"/>
      <c r="O39" s="369"/>
      <c r="P39" s="369"/>
      <c r="Q39" s="369"/>
    </row>
    <row r="40" spans="2:17">
      <c r="J40" s="369"/>
      <c r="K40" s="369"/>
      <c r="L40" s="369"/>
      <c r="M40" s="369"/>
      <c r="N40" s="369"/>
      <c r="O40" s="369"/>
      <c r="P40" s="369"/>
      <c r="Q40" s="369"/>
    </row>
    <row r="41" spans="2:17">
      <c r="J41" s="369"/>
      <c r="K41" s="369"/>
      <c r="L41" s="369"/>
      <c r="M41" s="369"/>
      <c r="N41" s="369"/>
      <c r="O41" s="369"/>
      <c r="P41" s="369"/>
      <c r="Q41" s="369"/>
    </row>
    <row r="42" spans="2:17">
      <c r="J42" s="369"/>
      <c r="K42" s="369"/>
      <c r="L42" s="369"/>
      <c r="M42" s="369"/>
      <c r="N42" s="369"/>
      <c r="O42" s="369"/>
      <c r="P42" s="369"/>
      <c r="Q42" s="369"/>
    </row>
    <row r="43" spans="2:17">
      <c r="J43" s="369"/>
      <c r="K43" s="369"/>
      <c r="L43" s="369"/>
      <c r="M43" s="369"/>
      <c r="N43" s="369"/>
      <c r="O43" s="369"/>
      <c r="P43" s="369"/>
      <c r="Q43" s="369"/>
    </row>
    <row r="44" spans="2:17">
      <c r="J44" s="369"/>
      <c r="K44" s="369"/>
      <c r="L44" s="369"/>
      <c r="M44" s="369"/>
      <c r="N44" s="369"/>
      <c r="O44" s="369"/>
      <c r="P44" s="369"/>
      <c r="Q44" s="369"/>
    </row>
    <row r="45" spans="2:17">
      <c r="J45" s="369"/>
      <c r="K45" s="369"/>
      <c r="L45" s="369"/>
      <c r="M45" s="369"/>
      <c r="N45" s="369"/>
      <c r="O45" s="369"/>
      <c r="P45" s="369"/>
      <c r="Q45" s="369"/>
    </row>
    <row r="46" spans="2:17">
      <c r="J46" s="369"/>
      <c r="K46" s="369"/>
      <c r="L46" s="369"/>
      <c r="M46" s="369"/>
      <c r="N46" s="369"/>
      <c r="O46" s="369"/>
      <c r="P46" s="369"/>
      <c r="Q46" s="369"/>
    </row>
    <row r="47" spans="2:17">
      <c r="B47" s="372"/>
      <c r="J47" s="369"/>
      <c r="K47" s="369"/>
      <c r="L47" s="369"/>
      <c r="M47" s="369"/>
      <c r="N47" s="369"/>
      <c r="O47" s="369"/>
      <c r="P47" s="369"/>
      <c r="Q47" s="369"/>
    </row>
    <row r="48" spans="2:17">
      <c r="B48" s="372" t="s">
        <v>14</v>
      </c>
      <c r="C48" s="372"/>
      <c r="J48" s="369"/>
      <c r="K48" s="369"/>
      <c r="L48" s="369"/>
      <c r="M48" s="369"/>
      <c r="N48" s="369"/>
      <c r="O48" s="369"/>
      <c r="P48" s="369"/>
      <c r="Q48" s="369"/>
    </row>
    <row r="49" spans="2:17">
      <c r="B49" s="372" t="s">
        <v>15</v>
      </c>
      <c r="J49" s="369"/>
      <c r="K49" s="369"/>
      <c r="L49" s="369"/>
      <c r="M49" s="369"/>
      <c r="N49" s="369"/>
      <c r="O49" s="369"/>
      <c r="P49" s="369"/>
      <c r="Q49" s="369"/>
    </row>
    <row r="50" spans="2:17">
      <c r="B50" s="372"/>
      <c r="J50" s="369"/>
      <c r="K50" s="369"/>
      <c r="L50" s="369"/>
      <c r="M50" s="369"/>
      <c r="N50" s="369"/>
      <c r="O50" s="369"/>
      <c r="P50" s="369"/>
      <c r="Q50" s="369"/>
    </row>
    <row r="51" spans="2:17">
      <c r="J51" s="369"/>
      <c r="K51" s="369"/>
      <c r="L51" s="369"/>
      <c r="M51" s="369"/>
      <c r="N51" s="369"/>
      <c r="O51" s="369"/>
      <c r="P51" s="369"/>
      <c r="Q51" s="369"/>
    </row>
  </sheetData>
  <pageMargins left="0.78" right="0.23622047244094491" top="0.47244094488188981" bottom="0.55118110236220474" header="0.51181102362204722" footer="0.51181102362204722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G53"/>
  <sheetViews>
    <sheetView view="pageBreakPreview" topLeftCell="A13" zoomScale="60" workbookViewId="0">
      <selection activeCell="G16" sqref="G16"/>
    </sheetView>
  </sheetViews>
  <sheetFormatPr defaultRowHeight="12.75"/>
  <cols>
    <col min="1" max="1" width="9.140625" style="374"/>
    <col min="2" max="2" width="16.5703125" style="374" customWidth="1"/>
    <col min="3" max="3" width="15.42578125" style="374" customWidth="1"/>
    <col min="4" max="4" width="15.140625" style="374" customWidth="1"/>
    <col min="5" max="5" width="15.28515625" style="374" customWidth="1"/>
    <col min="6" max="6" width="14.5703125" style="374" customWidth="1"/>
    <col min="7" max="7" width="13.5703125" style="374" customWidth="1"/>
    <col min="8" max="8" width="9" style="374" customWidth="1"/>
    <col min="9" max="16384" width="9.140625" style="374"/>
  </cols>
  <sheetData>
    <row r="2" spans="2:7" ht="18.75">
      <c r="B2" s="373" t="s">
        <v>180</v>
      </c>
      <c r="C2" s="373"/>
      <c r="D2" s="373"/>
      <c r="E2" s="373"/>
      <c r="F2" s="373"/>
      <c r="G2" s="373"/>
    </row>
    <row r="3" spans="2:7" ht="13.5" thickBot="1"/>
    <row r="4" spans="2:7" ht="21" customHeight="1">
      <c r="B4" s="153" t="s">
        <v>1</v>
      </c>
      <c r="C4" s="147" t="s">
        <v>131</v>
      </c>
      <c r="D4" s="147" t="s">
        <v>133</v>
      </c>
      <c r="E4" s="147" t="s">
        <v>135</v>
      </c>
      <c r="F4" s="147" t="s">
        <v>155</v>
      </c>
      <c r="G4" s="157" t="s">
        <v>162</v>
      </c>
    </row>
    <row r="5" spans="2:7" ht="18.95" customHeight="1">
      <c r="B5" s="74" t="s">
        <v>2</v>
      </c>
      <c r="C5" s="75">
        <v>36.784999999999997</v>
      </c>
      <c r="D5" s="75">
        <v>36.750999999999998</v>
      </c>
      <c r="E5" s="75">
        <v>38.158999999999999</v>
      </c>
      <c r="F5" s="75">
        <v>29.73</v>
      </c>
      <c r="G5" s="76">
        <v>33.709000000000003</v>
      </c>
    </row>
    <row r="6" spans="2:7" ht="18.95" customHeight="1">
      <c r="B6" s="74" t="s">
        <v>3</v>
      </c>
      <c r="C6" s="75">
        <v>38.082000000000001</v>
      </c>
      <c r="D6" s="75">
        <v>37.896999999999998</v>
      </c>
      <c r="E6" s="75">
        <v>34.423999999999999</v>
      </c>
      <c r="F6" s="75">
        <v>28.811</v>
      </c>
      <c r="G6" s="76">
        <v>31.7</v>
      </c>
    </row>
    <row r="7" spans="2:7" ht="18.95" customHeight="1">
      <c r="B7" s="74" t="s">
        <v>4</v>
      </c>
      <c r="C7" s="75">
        <v>38.478999999999999</v>
      </c>
      <c r="D7" s="75">
        <v>35.927999999999997</v>
      </c>
      <c r="E7" s="75">
        <v>33.235999999999997</v>
      </c>
      <c r="F7" s="75">
        <v>26.253</v>
      </c>
      <c r="G7" s="76">
        <v>38.134999999999998</v>
      </c>
    </row>
    <row r="8" spans="2:7" ht="18.95" customHeight="1">
      <c r="B8" s="74" t="s">
        <v>5</v>
      </c>
      <c r="C8" s="75">
        <v>31.873999999999999</v>
      </c>
      <c r="D8" s="75">
        <v>27.501000000000001</v>
      </c>
      <c r="E8" s="75">
        <v>32.987000000000002</v>
      </c>
      <c r="F8" s="75">
        <v>27.809000000000001</v>
      </c>
      <c r="G8" s="76">
        <v>37.720999999999997</v>
      </c>
    </row>
    <row r="9" spans="2:7" ht="18.95" customHeight="1">
      <c r="B9" s="74" t="s">
        <v>6</v>
      </c>
      <c r="C9" s="75">
        <v>31.373999999999999</v>
      </c>
      <c r="D9" s="75">
        <v>28.02</v>
      </c>
      <c r="E9" s="75">
        <v>27.655000000000001</v>
      </c>
      <c r="F9" s="75">
        <v>25.003</v>
      </c>
      <c r="G9" s="76">
        <v>29.332999999999998</v>
      </c>
    </row>
    <row r="10" spans="2:7" ht="18.95" customHeight="1">
      <c r="B10" s="74" t="s">
        <v>7</v>
      </c>
      <c r="C10" s="75">
        <v>22.757999999999999</v>
      </c>
      <c r="D10" s="75">
        <v>18.68</v>
      </c>
      <c r="E10" s="75">
        <v>32.578000000000003</v>
      </c>
      <c r="F10" s="75">
        <v>19.401</v>
      </c>
      <c r="G10" s="76">
        <v>18.783999999999999</v>
      </c>
    </row>
    <row r="11" spans="2:7" ht="18.95" customHeight="1">
      <c r="B11" s="74" t="s">
        <v>8</v>
      </c>
      <c r="C11" s="75">
        <v>21.92</v>
      </c>
      <c r="D11" s="75">
        <v>12.173999999999999</v>
      </c>
      <c r="E11" s="75">
        <v>35.573</v>
      </c>
      <c r="F11" s="75">
        <v>16.882000000000001</v>
      </c>
      <c r="G11" s="76">
        <v>9.6319999999999997</v>
      </c>
    </row>
    <row r="12" spans="2:7" ht="18.95" customHeight="1">
      <c r="B12" s="74" t="s">
        <v>9</v>
      </c>
      <c r="C12" s="75">
        <v>21</v>
      </c>
      <c r="D12" s="75">
        <v>11.875999999999999</v>
      </c>
      <c r="E12" s="75">
        <v>35.213999999999999</v>
      </c>
      <c r="F12" s="75">
        <v>17.323</v>
      </c>
      <c r="G12" s="76">
        <v>7.7830000000000004</v>
      </c>
    </row>
    <row r="13" spans="2:7" ht="18.95" customHeight="1">
      <c r="B13" s="74" t="s">
        <v>10</v>
      </c>
      <c r="C13" s="75">
        <v>20.684000000000001</v>
      </c>
      <c r="D13" s="75">
        <v>11.587999999999999</v>
      </c>
      <c r="E13" s="75">
        <v>33.070999999999998</v>
      </c>
      <c r="F13" s="75">
        <v>16.841000000000001</v>
      </c>
      <c r="G13" s="76">
        <v>7.327</v>
      </c>
    </row>
    <row r="14" spans="2:7" ht="18.95" customHeight="1">
      <c r="B14" s="74" t="s">
        <v>11</v>
      </c>
      <c r="C14" s="75">
        <v>14.063000000000001</v>
      </c>
      <c r="D14" s="75">
        <v>14.84</v>
      </c>
      <c r="E14" s="75">
        <v>31.713999999999999</v>
      </c>
      <c r="F14" s="75">
        <v>20.619</v>
      </c>
      <c r="G14" s="76">
        <v>6.7839999999999998</v>
      </c>
    </row>
    <row r="15" spans="2:7" ht="18.95" customHeight="1">
      <c r="B15" s="74" t="s">
        <v>12</v>
      </c>
      <c r="C15" s="75">
        <v>24.367999999999999</v>
      </c>
      <c r="D15" s="75">
        <v>18.68</v>
      </c>
      <c r="E15" s="75">
        <v>29.584</v>
      </c>
      <c r="F15" s="75">
        <v>30.210999999999999</v>
      </c>
      <c r="G15" s="76">
        <v>18.027000000000001</v>
      </c>
    </row>
    <row r="16" spans="2:7" ht="18.95" customHeight="1" thickBot="1">
      <c r="B16" s="77" t="s">
        <v>13</v>
      </c>
      <c r="C16" s="78">
        <v>31.873999999999999</v>
      </c>
      <c r="D16" s="79">
        <v>38.036000000000001</v>
      </c>
      <c r="E16" s="79">
        <v>29.584</v>
      </c>
      <c r="F16" s="79">
        <v>36.965000000000003</v>
      </c>
      <c r="G16" s="80"/>
    </row>
    <row r="17" spans="2:7" ht="18.95" customHeight="1">
      <c r="B17" s="145"/>
      <c r="C17" s="144"/>
      <c r="D17" s="144"/>
      <c r="E17" s="144"/>
      <c r="F17" s="144"/>
      <c r="G17" s="144"/>
    </row>
    <row r="18" spans="2:7" ht="18.95" customHeight="1">
      <c r="B18" s="145"/>
      <c r="C18" s="144"/>
      <c r="D18" s="144"/>
      <c r="E18" s="144"/>
      <c r="F18" s="144"/>
      <c r="G18" s="144"/>
    </row>
    <row r="51" spans="2:3">
      <c r="B51" s="385" t="s">
        <v>14</v>
      </c>
      <c r="C51" s="385"/>
    </row>
    <row r="52" spans="2:3">
      <c r="B52" s="385" t="s">
        <v>15</v>
      </c>
    </row>
    <row r="53" spans="2:3">
      <c r="B53" s="385"/>
    </row>
  </sheetData>
  <pageMargins left="0.89" right="0.35433070866141736" top="0.62992125984251968" bottom="0.55118110236220474" header="0.51181102362204722" footer="0.51181102362204722"/>
  <pageSetup paperSize="9" scale="95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3:K51"/>
  <sheetViews>
    <sheetView tabSelected="1" topLeftCell="A31" zoomScale="110" zoomScaleNormal="110" workbookViewId="0">
      <selection activeCell="G17" sqref="G17"/>
    </sheetView>
  </sheetViews>
  <sheetFormatPr defaultRowHeight="12.75"/>
  <cols>
    <col min="1" max="1" width="2" style="374" customWidth="1"/>
    <col min="2" max="2" width="11.5703125" style="374" customWidth="1"/>
    <col min="3" max="3" width="11.42578125" style="374" customWidth="1"/>
    <col min="4" max="4" width="11" style="374" customWidth="1"/>
    <col min="5" max="6" width="11.7109375" style="374" customWidth="1"/>
    <col min="7" max="7" width="11.42578125" style="374" customWidth="1"/>
    <col min="8" max="8" width="2.5703125" style="374" customWidth="1"/>
    <col min="9" max="16384" width="9.140625" style="374"/>
  </cols>
  <sheetData>
    <row r="3" spans="2:11" ht="18.75">
      <c r="B3" s="373" t="s">
        <v>181</v>
      </c>
      <c r="C3" s="373"/>
      <c r="D3" s="373"/>
      <c r="E3" s="373"/>
      <c r="F3" s="373"/>
      <c r="G3" s="373"/>
    </row>
    <row r="4" spans="2:11" ht="13.5" thickBot="1"/>
    <row r="5" spans="2:11" ht="24.95" customHeight="1">
      <c r="B5" s="72" t="s">
        <v>1</v>
      </c>
      <c r="C5" s="73" t="s">
        <v>131</v>
      </c>
      <c r="D5" s="73" t="s">
        <v>133</v>
      </c>
      <c r="E5" s="73" t="s">
        <v>135</v>
      </c>
      <c r="F5" s="73" t="s">
        <v>155</v>
      </c>
      <c r="G5" s="81">
        <v>2015</v>
      </c>
    </row>
    <row r="6" spans="2:11" ht="18.95" customHeight="1">
      <c r="B6" s="74" t="s">
        <v>2</v>
      </c>
      <c r="C6" s="75">
        <v>20.74</v>
      </c>
      <c r="D6" s="75">
        <v>16.97</v>
      </c>
      <c r="E6" s="75">
        <v>19.86</v>
      </c>
      <c r="F6" s="75">
        <v>11.94</v>
      </c>
      <c r="G6" s="76">
        <v>21.72</v>
      </c>
    </row>
    <row r="7" spans="2:11" ht="18.95" customHeight="1">
      <c r="B7" s="74" t="s">
        <v>3</v>
      </c>
      <c r="C7" s="75">
        <v>13.93</v>
      </c>
      <c r="D7" s="75">
        <v>19.399999999999999</v>
      </c>
      <c r="E7" s="75">
        <v>13.22</v>
      </c>
      <c r="F7" s="75">
        <v>13.22</v>
      </c>
      <c r="G7" s="76">
        <v>15.3</v>
      </c>
    </row>
    <row r="8" spans="2:11" ht="18.95" customHeight="1">
      <c r="B8" s="74" t="s">
        <v>4</v>
      </c>
      <c r="C8" s="75">
        <v>19.43</v>
      </c>
      <c r="D8" s="75">
        <v>13.01</v>
      </c>
      <c r="E8" s="75">
        <v>12.61</v>
      </c>
      <c r="F8" s="75">
        <v>19.7</v>
      </c>
      <c r="G8" s="76">
        <v>20.84</v>
      </c>
    </row>
    <row r="9" spans="2:11" ht="18.95" customHeight="1">
      <c r="B9" s="74" t="s">
        <v>5</v>
      </c>
      <c r="C9" s="75">
        <v>28.03</v>
      </c>
      <c r="D9" s="75">
        <v>17.420000000000002</v>
      </c>
      <c r="E9" s="75">
        <v>11.44</v>
      </c>
      <c r="F9" s="75">
        <v>23.64</v>
      </c>
      <c r="G9" s="76">
        <v>16.420000000000002</v>
      </c>
    </row>
    <row r="10" spans="2:11" ht="18.95" customHeight="1">
      <c r="B10" s="74" t="s">
        <v>6</v>
      </c>
      <c r="C10" s="75">
        <v>23.29</v>
      </c>
      <c r="D10" s="75">
        <v>18.600000000000001</v>
      </c>
      <c r="E10" s="75">
        <v>22.67</v>
      </c>
      <c r="F10" s="75">
        <v>27.92</v>
      </c>
      <c r="G10" s="76">
        <v>20.84</v>
      </c>
    </row>
    <row r="11" spans="2:11" ht="18.95" customHeight="1">
      <c r="B11" s="74" t="s">
        <v>7</v>
      </c>
      <c r="C11" s="75">
        <v>13.55</v>
      </c>
      <c r="D11" s="75">
        <v>13.09</v>
      </c>
      <c r="E11" s="75">
        <v>15.58</v>
      </c>
      <c r="F11" s="75">
        <v>20.83</v>
      </c>
      <c r="G11" s="76">
        <v>27.26</v>
      </c>
    </row>
    <row r="12" spans="2:11" ht="18.95" customHeight="1">
      <c r="B12" s="74" t="s">
        <v>8</v>
      </c>
      <c r="C12" s="75">
        <v>30</v>
      </c>
      <c r="D12" s="75">
        <v>27.16</v>
      </c>
      <c r="E12" s="75">
        <v>23.06</v>
      </c>
      <c r="F12" s="75">
        <v>21.51</v>
      </c>
      <c r="G12" s="76">
        <v>24.16</v>
      </c>
    </row>
    <row r="13" spans="2:11" ht="18.95" customHeight="1">
      <c r="B13" s="74" t="s">
        <v>9</v>
      </c>
      <c r="C13" s="75">
        <v>27.95</v>
      </c>
      <c r="D13" s="75">
        <v>21.03</v>
      </c>
      <c r="E13" s="75">
        <v>21.6</v>
      </c>
      <c r="F13" s="75">
        <v>13.67</v>
      </c>
      <c r="G13" s="76">
        <v>24.16</v>
      </c>
    </row>
    <row r="14" spans="2:11" ht="18.95" customHeight="1">
      <c r="B14" s="74" t="s">
        <v>10</v>
      </c>
      <c r="C14" s="75">
        <v>29.45</v>
      </c>
      <c r="D14" s="75">
        <v>19.66</v>
      </c>
      <c r="E14" s="75">
        <v>16.739999999999998</v>
      </c>
      <c r="F14" s="75">
        <v>9.57</v>
      </c>
      <c r="G14" s="76">
        <v>12.23</v>
      </c>
    </row>
    <row r="15" spans="2:11" ht="18.95" customHeight="1">
      <c r="B15" s="74" t="s">
        <v>11</v>
      </c>
      <c r="C15" s="75">
        <v>29.05</v>
      </c>
      <c r="D15" s="75">
        <v>16.36</v>
      </c>
      <c r="E15" s="75">
        <v>17.63</v>
      </c>
      <c r="F15" s="75">
        <v>13.15</v>
      </c>
      <c r="G15" s="76">
        <v>14.05</v>
      </c>
      <c r="K15" s="374" t="s">
        <v>68</v>
      </c>
    </row>
    <row r="16" spans="2:11" ht="18.95" customHeight="1">
      <c r="B16" s="74" t="s">
        <v>12</v>
      </c>
      <c r="C16" s="75">
        <v>22.65</v>
      </c>
      <c r="D16" s="75">
        <v>19.91</v>
      </c>
      <c r="E16" s="75">
        <v>12.47</v>
      </c>
      <c r="F16" s="75">
        <v>22.49</v>
      </c>
      <c r="G16" s="76">
        <v>16.36</v>
      </c>
    </row>
    <row r="17" spans="2:7" ht="18.95" customHeight="1" thickBot="1">
      <c r="B17" s="77" t="s">
        <v>13</v>
      </c>
      <c r="C17" s="78">
        <v>24.5</v>
      </c>
      <c r="D17" s="79">
        <v>15.88</v>
      </c>
      <c r="E17" s="79">
        <v>18.350000000000001</v>
      </c>
      <c r="F17" s="79">
        <v>20.83</v>
      </c>
      <c r="G17" s="80"/>
    </row>
    <row r="49" spans="2:3">
      <c r="B49" s="385"/>
    </row>
    <row r="50" spans="2:3">
      <c r="B50" s="385" t="s">
        <v>14</v>
      </c>
      <c r="C50" s="385"/>
    </row>
    <row r="51" spans="2:3">
      <c r="B51" s="385" t="s">
        <v>15</v>
      </c>
    </row>
  </sheetData>
  <printOptions horizontalCentered="1"/>
  <pageMargins left="0.27559055118110237" right="0.15748031496062992" top="0.55118110236220474" bottom="0.51181102362204722" header="0.51181102362204722" footer="0.51181102362204722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3:N61"/>
  <sheetViews>
    <sheetView topLeftCell="A4" workbookViewId="0">
      <selection activeCell="H13" sqref="H13"/>
    </sheetView>
  </sheetViews>
  <sheetFormatPr defaultRowHeight="12.75"/>
  <cols>
    <col min="1" max="1" width="6.28515625" style="70" customWidth="1"/>
    <col min="2" max="2" width="18.5703125" style="70" customWidth="1"/>
    <col min="3" max="3" width="16.5703125" style="70" customWidth="1"/>
    <col min="4" max="5" width="15.140625" style="70" customWidth="1"/>
    <col min="6" max="6" width="14.7109375" style="70" customWidth="1"/>
    <col min="7" max="7" width="14.28515625" style="70" customWidth="1"/>
    <col min="8" max="8" width="15.140625" style="70" customWidth="1"/>
    <col min="9" max="9" width="16.28515625" style="70" customWidth="1"/>
    <col min="10" max="10" width="16.5703125" style="70" customWidth="1"/>
    <col min="11" max="11" width="14.5703125" style="70" customWidth="1"/>
    <col min="12" max="13" width="17" style="70" customWidth="1"/>
    <col min="14" max="14" width="15.42578125" style="70" customWidth="1"/>
    <col min="15" max="16384" width="9.140625" style="70"/>
  </cols>
  <sheetData>
    <row r="3" spans="1:14" ht="21">
      <c r="A3" s="605" t="s">
        <v>16</v>
      </c>
      <c r="B3" s="605"/>
      <c r="C3" s="605"/>
      <c r="D3" s="605"/>
      <c r="E3" s="605"/>
      <c r="F3" s="605"/>
      <c r="G3" s="605"/>
      <c r="H3" s="605"/>
      <c r="I3" s="605"/>
    </row>
    <row r="4" spans="1:14" ht="21">
      <c r="A4" s="605" t="s">
        <v>17</v>
      </c>
      <c r="B4" s="605"/>
      <c r="C4" s="605"/>
      <c r="D4" s="605"/>
      <c r="E4" s="605"/>
      <c r="F4" s="605"/>
      <c r="G4" s="605"/>
      <c r="H4" s="605"/>
      <c r="I4" s="605"/>
    </row>
    <row r="5" spans="1:14" ht="21">
      <c r="A5" s="606" t="str">
        <f>+UTAMA!A4</f>
        <v xml:space="preserve">MINGGU KE V NOPEMBER ( S / D TGL 30 NOPEMBER 2015) dalam Juta m3  </v>
      </c>
      <c r="B5" s="606"/>
      <c r="C5" s="606"/>
      <c r="D5" s="606"/>
      <c r="E5" s="606"/>
      <c r="F5" s="606"/>
      <c r="G5" s="606"/>
      <c r="H5" s="606"/>
      <c r="I5" s="606"/>
    </row>
    <row r="6" spans="1:14" ht="13.5" thickBot="1"/>
    <row r="7" spans="1:14" ht="15.75">
      <c r="A7" s="112" t="s">
        <v>18</v>
      </c>
      <c r="B7" s="113" t="s">
        <v>19</v>
      </c>
      <c r="C7" s="114" t="s">
        <v>20</v>
      </c>
      <c r="D7" s="83"/>
      <c r="E7" s="114" t="s">
        <v>21</v>
      </c>
      <c r="F7" s="83"/>
      <c r="G7" s="114" t="s">
        <v>22</v>
      </c>
      <c r="H7" s="83"/>
      <c r="I7" s="115" t="s">
        <v>23</v>
      </c>
    </row>
    <row r="8" spans="1:14" ht="15.75">
      <c r="A8" s="116"/>
      <c r="B8" s="84"/>
      <c r="C8" s="117" t="s">
        <v>24</v>
      </c>
      <c r="D8" s="117" t="s">
        <v>25</v>
      </c>
      <c r="E8" s="118" t="s">
        <v>24</v>
      </c>
      <c r="F8" s="117" t="s">
        <v>25</v>
      </c>
      <c r="G8" s="118" t="s">
        <v>24</v>
      </c>
      <c r="H8" s="117" t="s">
        <v>25</v>
      </c>
      <c r="I8" s="85"/>
    </row>
    <row r="9" spans="1:14" ht="18.75" thickBot="1">
      <c r="A9" s="119"/>
      <c r="B9" s="86"/>
      <c r="C9" s="120" t="s">
        <v>26</v>
      </c>
      <c r="D9" s="120" t="s">
        <v>163</v>
      </c>
      <c r="E9" s="121" t="s">
        <v>26</v>
      </c>
      <c r="F9" s="120" t="s">
        <v>163</v>
      </c>
      <c r="G9" s="121" t="s">
        <v>26</v>
      </c>
      <c r="H9" s="120" t="s">
        <v>163</v>
      </c>
      <c r="I9" s="122" t="s">
        <v>27</v>
      </c>
    </row>
    <row r="10" spans="1:14" ht="16.5" thickBot="1">
      <c r="A10" s="123">
        <v>1</v>
      </c>
      <c r="B10" s="124">
        <v>2</v>
      </c>
      <c r="C10" s="124">
        <v>3</v>
      </c>
      <c r="D10" s="124">
        <v>4</v>
      </c>
      <c r="E10" s="124">
        <v>5</v>
      </c>
      <c r="F10" s="124">
        <v>6</v>
      </c>
      <c r="G10" s="124">
        <v>7</v>
      </c>
      <c r="H10" s="124">
        <v>8</v>
      </c>
      <c r="I10" s="125">
        <v>9</v>
      </c>
    </row>
    <row r="11" spans="1:14" ht="15.75">
      <c r="A11" s="126">
        <v>1</v>
      </c>
      <c r="B11" s="127" t="s">
        <v>28</v>
      </c>
      <c r="C11" s="87">
        <f>+UTAMA!D11</f>
        <v>55.77</v>
      </c>
      <c r="D11" s="88">
        <f>+UTAMA!E11</f>
        <v>31.144597999999998</v>
      </c>
      <c r="E11" s="89">
        <f>+UTAMA!F11</f>
        <v>48.62</v>
      </c>
      <c r="F11" s="90">
        <f>+UTAMA!G11</f>
        <v>3.4990000000000001</v>
      </c>
      <c r="G11" s="87">
        <f>+UTAMA!H11</f>
        <v>49.54</v>
      </c>
      <c r="H11" s="90">
        <f>+UTAMA!I11</f>
        <v>5.6040000000000001</v>
      </c>
      <c r="I11" s="91">
        <v>35162</v>
      </c>
      <c r="K11" s="128"/>
      <c r="L11" s="128"/>
      <c r="M11" s="128"/>
      <c r="N11" s="92"/>
    </row>
    <row r="12" spans="1:14" ht="15.75">
      <c r="A12" s="129">
        <f>+A11+1</f>
        <v>2</v>
      </c>
      <c r="B12" s="130" t="s">
        <v>29</v>
      </c>
      <c r="C12" s="93">
        <f>+UTAMA!D12</f>
        <v>339.5</v>
      </c>
      <c r="D12" s="94">
        <f>+UTAMA!E12</f>
        <v>7.77</v>
      </c>
      <c r="E12" s="95">
        <f>+UTAMA!F12</f>
        <v>334.74</v>
      </c>
      <c r="F12" s="94">
        <f>+UTAMA!G12</f>
        <v>3.75</v>
      </c>
      <c r="G12" s="93">
        <f>+UTAMA!H12</f>
        <v>336.3</v>
      </c>
      <c r="H12" s="94">
        <f>+UTAMA!I12</f>
        <v>5.0049999999999999</v>
      </c>
      <c r="I12" s="96">
        <v>28310</v>
      </c>
      <c r="K12" s="128"/>
      <c r="L12" s="128"/>
      <c r="M12" s="128"/>
      <c r="N12" s="92"/>
    </row>
    <row r="13" spans="1:14" ht="15.75">
      <c r="A13" s="129">
        <f t="shared" ref="A13:A48" si="0">+A12+1</f>
        <v>3</v>
      </c>
      <c r="B13" s="130" t="s">
        <v>30</v>
      </c>
      <c r="C13" s="93">
        <f>+UTAMA!D13</f>
        <v>77.5</v>
      </c>
      <c r="D13" s="94">
        <f>+UTAMA!E13</f>
        <v>49.020274999999998</v>
      </c>
      <c r="E13" s="93">
        <f>+UTAMA!F13</f>
        <v>65.849999999999994</v>
      </c>
      <c r="F13" s="94">
        <f>+UTAMA!G13</f>
        <v>3.5659999999999998</v>
      </c>
      <c r="G13" s="93">
        <f>+UTAMA!H13</f>
        <v>65.88</v>
      </c>
      <c r="H13" s="94">
        <f>+UTAMA!I13</f>
        <v>3.6059999999999999</v>
      </c>
      <c r="I13" s="96">
        <v>17481</v>
      </c>
      <c r="K13" s="128"/>
      <c r="L13" s="128"/>
      <c r="M13" s="128"/>
      <c r="N13" s="92"/>
    </row>
    <row r="14" spans="1:14" ht="15.75">
      <c r="A14" s="129">
        <f t="shared" si="0"/>
        <v>4</v>
      </c>
      <c r="B14" s="130" t="s">
        <v>31</v>
      </c>
      <c r="C14" s="93">
        <f>+UTAMA!D14</f>
        <v>463.3</v>
      </c>
      <c r="D14" s="94">
        <f>+UTAMA!E14</f>
        <v>49.9</v>
      </c>
      <c r="E14" s="97">
        <f>+UTAMA!G14</f>
        <v>11.52</v>
      </c>
      <c r="F14" s="94">
        <f>+UTAMA!G14</f>
        <v>11.52</v>
      </c>
      <c r="G14" s="93">
        <f>+UTAMA!H14</f>
        <v>461.73</v>
      </c>
      <c r="H14" s="94">
        <f>+UTAMA!I14</f>
        <v>20.079999999999998</v>
      </c>
      <c r="I14" s="96">
        <v>19972</v>
      </c>
      <c r="K14" s="128"/>
      <c r="L14" s="128"/>
      <c r="M14" s="128"/>
      <c r="N14" s="92"/>
    </row>
    <row r="15" spans="1:14" ht="15.75">
      <c r="A15" s="129">
        <f t="shared" si="0"/>
        <v>5</v>
      </c>
      <c r="B15" s="130" t="s">
        <v>32</v>
      </c>
      <c r="C15" s="93">
        <f>+UTAMA!D15</f>
        <v>207</v>
      </c>
      <c r="D15" s="94">
        <f>+UTAMA!E15</f>
        <v>9.5030000000000001</v>
      </c>
      <c r="E15" s="97">
        <f>+UTAMA!G15</f>
        <v>2.5419999999999998</v>
      </c>
      <c r="F15" s="94">
        <f>+UTAMA!G15</f>
        <v>2.5419999999999998</v>
      </c>
      <c r="G15" s="93">
        <f>+UTAMA!H15</f>
        <v>192.6</v>
      </c>
      <c r="H15" s="94">
        <f>+UTAMA!I15</f>
        <v>0.54800000000000004</v>
      </c>
      <c r="I15" s="96">
        <v>4959</v>
      </c>
      <c r="K15" s="128"/>
      <c r="L15" s="128"/>
      <c r="M15" s="128"/>
      <c r="N15" s="92"/>
    </row>
    <row r="16" spans="1:14" ht="15.75">
      <c r="A16" s="129">
        <f t="shared" si="0"/>
        <v>6</v>
      </c>
      <c r="B16" s="130" t="s">
        <v>33</v>
      </c>
      <c r="C16" s="93">
        <f>+UTAMA!D16</f>
        <v>320</v>
      </c>
      <c r="D16" s="94">
        <f>+UTAMA!E16</f>
        <v>5.1509999999999998</v>
      </c>
      <c r="E16" s="97">
        <f>+UTAMA!G16</f>
        <v>1.321</v>
      </c>
      <c r="F16" s="94">
        <f>+UTAMA!G16</f>
        <v>1.321</v>
      </c>
      <c r="G16" s="93">
        <f>+UTAMA!H16</f>
        <v>301.5</v>
      </c>
      <c r="H16" s="94">
        <f>+UTAMA!I16</f>
        <v>0</v>
      </c>
      <c r="I16" s="96">
        <v>6052</v>
      </c>
      <c r="K16" s="128"/>
      <c r="L16" s="128"/>
      <c r="M16" s="128"/>
      <c r="N16" s="92"/>
    </row>
    <row r="17" spans="1:14" ht="15.75">
      <c r="A17" s="129">
        <f t="shared" si="0"/>
        <v>7</v>
      </c>
      <c r="B17" s="130" t="s">
        <v>34</v>
      </c>
      <c r="C17" s="93">
        <f>+UTAMA!D17</f>
        <v>90</v>
      </c>
      <c r="D17" s="94">
        <f>+UTAMA!E17</f>
        <v>689.09100000000001</v>
      </c>
      <c r="E17" s="97">
        <f>+UTAMA!F17</f>
        <v>76</v>
      </c>
      <c r="F17" s="94">
        <f>+UTAMA!G17</f>
        <v>189.06</v>
      </c>
      <c r="G17" s="93">
        <f>+UTAMA!H17</f>
        <v>70.2</v>
      </c>
      <c r="H17" s="94">
        <f>+UTAMA!I17</f>
        <v>99.438000000000002</v>
      </c>
      <c r="I17" s="98">
        <v>59645</v>
      </c>
      <c r="K17" s="128"/>
      <c r="L17" s="128"/>
      <c r="M17" s="128"/>
      <c r="N17" s="99"/>
    </row>
    <row r="18" spans="1:14" ht="15.75">
      <c r="A18" s="129">
        <f t="shared" si="0"/>
        <v>8</v>
      </c>
      <c r="B18" s="130" t="s">
        <v>35</v>
      </c>
      <c r="C18" s="93">
        <f>+UTAMA!D18</f>
        <v>120.5</v>
      </c>
      <c r="D18" s="94">
        <f>+UTAMA!E18</f>
        <v>2.0920000000000001</v>
      </c>
      <c r="E18" s="97">
        <f>+UTAMA!F18</f>
        <v>115.4</v>
      </c>
      <c r="F18" s="94">
        <f>+UTAMA!G18</f>
        <v>0.38600000000000001</v>
      </c>
      <c r="G18" s="93">
        <f>+UTAMA!H18</f>
        <v>110.5</v>
      </c>
      <c r="H18" s="94">
        <f>+UTAMA!I18</f>
        <v>0</v>
      </c>
      <c r="I18" s="100">
        <v>923</v>
      </c>
      <c r="K18" s="128"/>
      <c r="L18" s="128"/>
      <c r="M18" s="131"/>
      <c r="N18" s="99"/>
    </row>
    <row r="19" spans="1:14" ht="15.75">
      <c r="A19" s="129">
        <f t="shared" si="0"/>
        <v>9</v>
      </c>
      <c r="B19" s="130" t="s">
        <v>36</v>
      </c>
      <c r="C19" s="93">
        <f>+UTAMA!D19</f>
        <v>120.8</v>
      </c>
      <c r="D19" s="94">
        <f>+UTAMA!E19</f>
        <v>2.3530000000000002</v>
      </c>
      <c r="E19" s="97">
        <f>+UTAMA!F19</f>
        <v>116.16</v>
      </c>
      <c r="F19" s="94">
        <f>+UTAMA!G19</f>
        <v>0.53500000000000003</v>
      </c>
      <c r="G19" s="93">
        <f>+UTAMA!H19</f>
        <v>116.72</v>
      </c>
      <c r="H19" s="94">
        <f>+UTAMA!I19</f>
        <v>0.68300000000000005</v>
      </c>
      <c r="I19" s="98">
        <v>251</v>
      </c>
      <c r="K19" s="128"/>
      <c r="L19" s="99"/>
      <c r="M19" s="99"/>
      <c r="N19" s="99"/>
    </row>
    <row r="20" spans="1:14" ht="15.75">
      <c r="A20" s="129">
        <f t="shared" si="0"/>
        <v>10</v>
      </c>
      <c r="B20" s="130" t="s">
        <v>37</v>
      </c>
      <c r="C20" s="93">
        <f>+UTAMA!D20</f>
        <v>46.5</v>
      </c>
      <c r="D20" s="94">
        <f>+UTAMA!E20</f>
        <v>5.3890000000000002</v>
      </c>
      <c r="E20" s="101" t="s">
        <v>38</v>
      </c>
      <c r="F20" s="94">
        <f>+UTAMA!G20</f>
        <v>0.40500000000000003</v>
      </c>
      <c r="G20" s="93">
        <f>+UTAMA!H20</f>
        <v>40.1</v>
      </c>
      <c r="H20" s="94">
        <f>+UTAMA!I20</f>
        <v>0.82399999999999995</v>
      </c>
      <c r="I20" s="102">
        <v>440</v>
      </c>
      <c r="K20" s="128"/>
      <c r="L20" s="128"/>
      <c r="M20" s="131"/>
      <c r="N20" s="99"/>
    </row>
    <row r="21" spans="1:14" ht="15.75">
      <c r="A21" s="129">
        <f t="shared" si="0"/>
        <v>11</v>
      </c>
      <c r="B21" s="130" t="s">
        <v>39</v>
      </c>
      <c r="C21" s="93">
        <f>+UTAMA!D21</f>
        <v>51.5</v>
      </c>
      <c r="D21" s="94">
        <f>+UTAMA!E21</f>
        <v>2.4159999999999999</v>
      </c>
      <c r="E21" s="97">
        <f>+UTAMA!F21</f>
        <v>46.79</v>
      </c>
      <c r="F21" s="94">
        <f>+UTAMA!G21</f>
        <v>0.88900000000000001</v>
      </c>
      <c r="G21" s="93">
        <f>+UTAMA!H21</f>
        <v>42</v>
      </c>
      <c r="H21" s="94">
        <f>+UTAMA!I21</f>
        <v>0</v>
      </c>
      <c r="I21" s="102">
        <v>775</v>
      </c>
      <c r="K21" s="128"/>
      <c r="L21" s="128"/>
      <c r="M21" s="131"/>
      <c r="N21" s="99"/>
    </row>
    <row r="22" spans="1:14" ht="15.75">
      <c r="A22" s="129">
        <f t="shared" si="0"/>
        <v>12</v>
      </c>
      <c r="B22" s="130" t="s">
        <v>40</v>
      </c>
      <c r="C22" s="93">
        <f>+UTAMA!D22</f>
        <v>81</v>
      </c>
      <c r="D22" s="94">
        <f>+UTAMA!E22</f>
        <v>1.093</v>
      </c>
      <c r="E22" s="97">
        <f>+UTAMA!F22</f>
        <v>74.83</v>
      </c>
      <c r="F22" s="94">
        <f>+UTAMA!G22</f>
        <v>0.25700000000000001</v>
      </c>
      <c r="G22" s="93">
        <f>+UTAMA!H22</f>
        <v>73.78</v>
      </c>
      <c r="H22" s="94">
        <f>+UTAMA!I22</f>
        <v>0.16700000000000001</v>
      </c>
      <c r="I22" s="98">
        <v>750</v>
      </c>
      <c r="K22" s="128"/>
      <c r="L22" s="128"/>
      <c r="M22" s="131"/>
      <c r="N22" s="99"/>
    </row>
    <row r="23" spans="1:14" ht="15.75">
      <c r="A23" s="129">
        <f t="shared" si="0"/>
        <v>13</v>
      </c>
      <c r="B23" s="130" t="s">
        <v>41</v>
      </c>
      <c r="C23" s="93">
        <f>+UTAMA!D23</f>
        <v>82.8</v>
      </c>
      <c r="D23" s="94">
        <f>+UTAMA!E23</f>
        <v>0.42899999999999999</v>
      </c>
      <c r="E23" s="101">
        <f>+UTAMA!F23</f>
        <v>81.209999999999994</v>
      </c>
      <c r="F23" s="94">
        <f>+UTAMA!G23</f>
        <v>0.20699999999999999</v>
      </c>
      <c r="G23" s="93">
        <f>+UTAMA!H23</f>
        <v>80.78</v>
      </c>
      <c r="H23" s="94">
        <f>+UTAMA!I23</f>
        <v>0.16</v>
      </c>
      <c r="I23" s="98">
        <v>482</v>
      </c>
      <c r="K23" s="128"/>
      <c r="L23" s="128"/>
      <c r="M23" s="128"/>
      <c r="N23" s="99"/>
    </row>
    <row r="24" spans="1:14" ht="15.75">
      <c r="A24" s="129">
        <f t="shared" si="0"/>
        <v>14</v>
      </c>
      <c r="B24" s="130" t="s">
        <v>42</v>
      </c>
      <c r="C24" s="93">
        <f>+UTAMA!D24</f>
        <v>69.95</v>
      </c>
      <c r="D24" s="94">
        <f>+UTAMA!E24</f>
        <v>0.25</v>
      </c>
      <c r="E24" s="101">
        <f>+UTAMA!F24</f>
        <v>68.72</v>
      </c>
      <c r="F24" s="94">
        <f>+UTAMA!G24</f>
        <v>0.10199999999999999</v>
      </c>
      <c r="G24" s="93">
        <f>+UTAMA!H24</f>
        <v>67.989999999999995</v>
      </c>
      <c r="H24" s="94">
        <f>+UTAMA!I24</f>
        <v>5.1999999999999998E-2</v>
      </c>
      <c r="I24" s="98">
        <v>366</v>
      </c>
      <c r="K24" s="128"/>
      <c r="L24" s="128"/>
      <c r="M24" s="128"/>
      <c r="N24" s="103"/>
    </row>
    <row r="25" spans="1:14" ht="15.75">
      <c r="A25" s="129">
        <f t="shared" si="0"/>
        <v>15</v>
      </c>
      <c r="B25" s="130" t="s">
        <v>43</v>
      </c>
      <c r="C25" s="93">
        <f>+UTAMA!D25</f>
        <v>48.2</v>
      </c>
      <c r="D25" s="94">
        <f>+UTAMA!E25</f>
        <v>0.32</v>
      </c>
      <c r="E25" s="97">
        <f>+UTAMA!F25</f>
        <v>44.95</v>
      </c>
      <c r="F25" s="94">
        <f>+UTAMA!G25</f>
        <v>2.7E-2</v>
      </c>
      <c r="G25" s="93">
        <f>+UTAMA!H25</f>
        <v>43</v>
      </c>
      <c r="H25" s="94">
        <f>+UTAMA!I25</f>
        <v>0</v>
      </c>
      <c r="I25" s="102">
        <v>260</v>
      </c>
      <c r="K25" s="128"/>
      <c r="L25" s="128"/>
      <c r="M25" s="128"/>
      <c r="N25" s="99"/>
    </row>
    <row r="26" spans="1:14" ht="15.75">
      <c r="A26" s="129">
        <f t="shared" si="0"/>
        <v>16</v>
      </c>
      <c r="B26" s="130" t="s">
        <v>44</v>
      </c>
      <c r="C26" s="93">
        <f>+UTAMA!D26</f>
        <v>136</v>
      </c>
      <c r="D26" s="94">
        <f>+UTAMA!E26</f>
        <v>440</v>
      </c>
      <c r="E26" s="97">
        <f>+UTAMA!F26</f>
        <v>127.27</v>
      </c>
      <c r="F26" s="94">
        <f>+UTAMA!G26</f>
        <v>64.412999999999997</v>
      </c>
      <c r="G26" s="93">
        <f>+UTAMA!H26</f>
        <v>127.04</v>
      </c>
      <c r="H26" s="94">
        <f>+UTAMA!I26</f>
        <v>60.188899999999997</v>
      </c>
      <c r="I26" s="98">
        <v>28109</v>
      </c>
      <c r="K26" s="128"/>
      <c r="L26" s="128"/>
      <c r="M26" s="128"/>
      <c r="N26" s="104"/>
    </row>
    <row r="27" spans="1:14" ht="15.75">
      <c r="A27" s="129">
        <f t="shared" si="0"/>
        <v>17</v>
      </c>
      <c r="B27" s="130" t="s">
        <v>45</v>
      </c>
      <c r="C27" s="93">
        <f>+UTAMA!D27</f>
        <v>113.5</v>
      </c>
      <c r="D27" s="94">
        <f>+UTAMA!E27</f>
        <v>3.742</v>
      </c>
      <c r="E27" s="97">
        <f>+UTAMA!F27</f>
        <v>107.37</v>
      </c>
      <c r="F27" s="94">
        <f>+UTAMA!G27</f>
        <v>1.2569999999999999</v>
      </c>
      <c r="G27" s="93">
        <f>+UTAMA!H27</f>
        <v>104.04</v>
      </c>
      <c r="H27" s="94">
        <f>+UTAMA!I27</f>
        <v>0.49399999999999999</v>
      </c>
      <c r="I27" s="98">
        <v>874</v>
      </c>
      <c r="K27" s="128"/>
      <c r="L27" s="128"/>
      <c r="M27" s="128"/>
      <c r="N27" s="104"/>
    </row>
    <row r="28" spans="1:14" ht="15.75">
      <c r="A28" s="129">
        <f t="shared" si="0"/>
        <v>18</v>
      </c>
      <c r="B28" s="130" t="s">
        <v>46</v>
      </c>
      <c r="C28" s="93">
        <f>+UTAMA!D28</f>
        <v>225.4</v>
      </c>
      <c r="D28" s="94">
        <f>+UTAMA!E28</f>
        <v>1.2</v>
      </c>
      <c r="E28" s="97">
        <f>+UTAMA!F28</f>
        <v>223.78</v>
      </c>
      <c r="F28" s="94">
        <f>+UTAMA!G28</f>
        <v>0.14000000000000001</v>
      </c>
      <c r="G28" s="93">
        <f>+UTAMA!H28</f>
        <v>220.5</v>
      </c>
      <c r="H28" s="94">
        <f>+UTAMA!I28</f>
        <v>0</v>
      </c>
      <c r="I28" s="102">
        <v>392</v>
      </c>
      <c r="K28" s="128"/>
      <c r="L28" s="128"/>
      <c r="M28" s="128"/>
      <c r="N28" s="99"/>
    </row>
    <row r="29" spans="1:14" ht="15.75">
      <c r="A29" s="129">
        <f t="shared" si="0"/>
        <v>19</v>
      </c>
      <c r="B29" s="130" t="s">
        <v>47</v>
      </c>
      <c r="C29" s="93">
        <f>+UTAMA!D29</f>
        <v>224</v>
      </c>
      <c r="D29" s="94">
        <f>+UTAMA!E29</f>
        <v>0.6</v>
      </c>
      <c r="E29" s="97">
        <f>+UTAMA!F29</f>
        <v>219.53</v>
      </c>
      <c r="F29" s="94">
        <f>+UTAMA!G29</f>
        <v>0.254</v>
      </c>
      <c r="G29" s="93">
        <f>+UTAMA!H29</f>
        <v>215.7</v>
      </c>
      <c r="H29" s="94">
        <f>+UTAMA!I29</f>
        <v>6.4000000000000001E-2</v>
      </c>
      <c r="I29" s="102">
        <v>500</v>
      </c>
      <c r="K29" s="128"/>
      <c r="L29" s="128"/>
      <c r="M29" s="128"/>
      <c r="N29" s="99"/>
    </row>
    <row r="30" spans="1:14" ht="15.75">
      <c r="A30" s="129">
        <f t="shared" si="0"/>
        <v>20</v>
      </c>
      <c r="B30" s="130" t="s">
        <v>48</v>
      </c>
      <c r="C30" s="93">
        <f>+UTAMA!D30</f>
        <v>196</v>
      </c>
      <c r="D30" s="94">
        <f>+UTAMA!E30</f>
        <v>1.5820000000000001</v>
      </c>
      <c r="E30" s="97">
        <f>+UTAMA!F30</f>
        <v>191.82</v>
      </c>
      <c r="F30" s="94">
        <f>+UTAMA!G30</f>
        <v>0.82299999999999995</v>
      </c>
      <c r="G30" s="93">
        <f>+UTAMA!H30</f>
        <v>192.15</v>
      </c>
      <c r="H30" s="94">
        <f>+UTAMA!I30</f>
        <v>0.90800000000000003</v>
      </c>
      <c r="I30" s="102">
        <v>700</v>
      </c>
      <c r="K30" s="128"/>
      <c r="L30" s="128"/>
      <c r="M30" s="128"/>
      <c r="N30" s="99"/>
    </row>
    <row r="31" spans="1:14" ht="15.75">
      <c r="A31" s="129">
        <f t="shared" si="0"/>
        <v>21</v>
      </c>
      <c r="B31" s="130" t="s">
        <v>49</v>
      </c>
      <c r="C31" s="93">
        <f>+UTAMA!D31</f>
        <v>174</v>
      </c>
      <c r="D31" s="94">
        <f>+UTAMA!E31</f>
        <v>0.47899999999999998</v>
      </c>
      <c r="E31" s="101">
        <f>+UTAMA!F31</f>
        <v>172.72</v>
      </c>
      <c r="F31" s="94">
        <f>+UTAMA!G31</f>
        <v>0.109</v>
      </c>
      <c r="G31" s="93">
        <f>+UTAMA!H31</f>
        <v>171.5</v>
      </c>
      <c r="H31" s="94">
        <f>+UTAMA!I31</f>
        <v>0</v>
      </c>
      <c r="I31" s="102">
        <v>87</v>
      </c>
      <c r="K31" s="128"/>
      <c r="L31" s="128"/>
      <c r="M31" s="128"/>
      <c r="N31" s="104"/>
    </row>
    <row r="32" spans="1:14" ht="15.75">
      <c r="A32" s="129">
        <f t="shared" si="0"/>
        <v>22</v>
      </c>
      <c r="B32" s="130" t="s">
        <v>50</v>
      </c>
      <c r="C32" s="93">
        <f>+UTAMA!D32</f>
        <v>229.1</v>
      </c>
      <c r="D32" s="94">
        <f>+UTAMA!E32</f>
        <v>0.81299999999999994</v>
      </c>
      <c r="E32" s="97">
        <f>+UTAMA!F32</f>
        <v>224.8</v>
      </c>
      <c r="F32" s="94">
        <f>+UTAMA!G32</f>
        <v>0.41699999999999998</v>
      </c>
      <c r="G32" s="93">
        <f>+UTAMA!H32</f>
        <v>216</v>
      </c>
      <c r="H32" s="94">
        <f>+UTAMA!I32</f>
        <v>0</v>
      </c>
      <c r="I32" s="100">
        <v>354</v>
      </c>
      <c r="K32" s="128"/>
      <c r="L32" s="128"/>
      <c r="M32" s="128"/>
      <c r="N32" s="99"/>
    </row>
    <row r="33" spans="1:14" ht="15.75">
      <c r="A33" s="129">
        <f t="shared" si="0"/>
        <v>23</v>
      </c>
      <c r="B33" s="130" t="s">
        <v>51</v>
      </c>
      <c r="C33" s="93">
        <f>+UTAMA!D33</f>
        <v>249</v>
      </c>
      <c r="D33" s="94">
        <f>+UTAMA!E33</f>
        <v>2.1240000000000001</v>
      </c>
      <c r="E33" s="97">
        <f>+UTAMA!F33</f>
        <v>241.44</v>
      </c>
      <c r="F33" s="94">
        <f>+UTAMA!G33</f>
        <v>0.39100000000000001</v>
      </c>
      <c r="G33" s="93">
        <f>+UTAMA!H33</f>
        <v>236.5</v>
      </c>
      <c r="H33" s="94">
        <f>+UTAMA!I33</f>
        <v>0</v>
      </c>
      <c r="I33" s="102">
        <v>637</v>
      </c>
      <c r="K33" s="128"/>
      <c r="L33" s="128"/>
      <c r="M33" s="128"/>
      <c r="N33" s="99"/>
    </row>
    <row r="34" spans="1:14" ht="15.75">
      <c r="A34" s="129">
        <f t="shared" si="0"/>
        <v>24</v>
      </c>
      <c r="B34" s="130" t="s">
        <v>52</v>
      </c>
      <c r="C34" s="93">
        <f>+UTAMA!D34</f>
        <v>164.75</v>
      </c>
      <c r="D34" s="94">
        <f>+UTAMA!E34</f>
        <v>5</v>
      </c>
      <c r="E34" s="97">
        <f>+UTAMA!F34</f>
        <v>156.65</v>
      </c>
      <c r="F34" s="94">
        <f>+UTAMA!G34</f>
        <v>1.1679999999999999</v>
      </c>
      <c r="G34" s="93">
        <f>+UTAMA!H34</f>
        <v>151.35</v>
      </c>
      <c r="H34" s="94">
        <f>+UTAMA!I34</f>
        <v>5.6800000000000003E-2</v>
      </c>
      <c r="I34" s="102">
        <v>7394</v>
      </c>
      <c r="K34" s="128"/>
      <c r="L34" s="128"/>
      <c r="M34" s="128"/>
      <c r="N34" s="104"/>
    </row>
    <row r="35" spans="1:14" ht="15.75">
      <c r="A35" s="129">
        <f t="shared" si="0"/>
        <v>25</v>
      </c>
      <c r="B35" s="130" t="s">
        <v>53</v>
      </c>
      <c r="C35" s="93">
        <f>+UTAMA!D35</f>
        <v>179.1</v>
      </c>
      <c r="D35" s="94">
        <f>+UTAMA!E35</f>
        <v>4.2</v>
      </c>
      <c r="E35" s="105">
        <f>+UTAMA!F35</f>
        <v>171.39</v>
      </c>
      <c r="F35" s="94">
        <f>+UTAMA!G35</f>
        <v>0.92500000000000004</v>
      </c>
      <c r="G35" s="93">
        <f>+UTAMA!H35</f>
        <v>168.6</v>
      </c>
      <c r="H35" s="94">
        <f>+UTAMA!I35</f>
        <v>4.3700000000000003E-2</v>
      </c>
      <c r="I35" s="102">
        <v>2410</v>
      </c>
      <c r="K35" s="128"/>
      <c r="L35" s="128"/>
      <c r="M35" s="128"/>
      <c r="N35" s="104"/>
    </row>
    <row r="36" spans="1:14" ht="15.75">
      <c r="A36" s="129">
        <f t="shared" si="0"/>
        <v>26</v>
      </c>
      <c r="B36" s="130" t="s">
        <v>54</v>
      </c>
      <c r="C36" s="93">
        <f>+UTAMA!D36</f>
        <v>325.56</v>
      </c>
      <c r="D36" s="94">
        <f>+UTAMA!E36</f>
        <v>0.70099999999999996</v>
      </c>
      <c r="E36" s="105">
        <f>+UTAMA!F36</f>
        <v>319.35000000000002</v>
      </c>
      <c r="F36" s="94">
        <f>+UTAMA!G36</f>
        <v>0.24199999999999999</v>
      </c>
      <c r="G36" s="93">
        <f>+UTAMA!H36</f>
        <v>315.86</v>
      </c>
      <c r="H36" s="94">
        <f>+UTAMA!I36</f>
        <v>0.182</v>
      </c>
      <c r="I36" s="102">
        <v>1370</v>
      </c>
      <c r="K36" s="128"/>
      <c r="L36" s="128"/>
      <c r="M36" s="128"/>
      <c r="N36" s="104"/>
    </row>
    <row r="37" spans="1:14" ht="15.75">
      <c r="A37" s="129">
        <f t="shared" si="0"/>
        <v>27</v>
      </c>
      <c r="B37" s="130" t="s">
        <v>55</v>
      </c>
      <c r="C37" s="93">
        <f>+UTAMA!D37</f>
        <v>129.19999999999999</v>
      </c>
      <c r="D37" s="94">
        <f>+UTAMA!E37</f>
        <v>0.5</v>
      </c>
      <c r="E37" s="105">
        <f>+UTAMA!F37</f>
        <v>124.17</v>
      </c>
      <c r="F37" s="94">
        <f>+UTAMA!G37</f>
        <v>5.8000000000000003E-2</v>
      </c>
      <c r="G37" s="93">
        <f>+UTAMA!H37</f>
        <v>122.2</v>
      </c>
      <c r="H37" s="94">
        <f>+UTAMA!I37</f>
        <v>0</v>
      </c>
      <c r="I37" s="102">
        <v>358</v>
      </c>
      <c r="K37" s="128"/>
      <c r="L37" s="128"/>
      <c r="M37" s="128"/>
      <c r="N37" s="104"/>
    </row>
    <row r="38" spans="1:14" ht="15.75">
      <c r="A38" s="129">
        <f t="shared" si="0"/>
        <v>28</v>
      </c>
      <c r="B38" s="130" t="s">
        <v>56</v>
      </c>
      <c r="C38" s="93">
        <f>+UTAMA!D38</f>
        <v>282.77999999999997</v>
      </c>
      <c r="D38" s="94">
        <f>+UTAMA!E38</f>
        <v>0.51300000000000001</v>
      </c>
      <c r="E38" s="105">
        <f>+UTAMA!F38</f>
        <v>279.55</v>
      </c>
      <c r="F38" s="94">
        <f>+UTAMA!G38</f>
        <v>0.23400000000000001</v>
      </c>
      <c r="G38" s="93">
        <f>+UTAMA!H38</f>
        <v>275.77999999999997</v>
      </c>
      <c r="H38" s="94">
        <f>+UTAMA!I38</f>
        <v>0</v>
      </c>
      <c r="I38" s="102">
        <v>268</v>
      </c>
      <c r="K38" s="128"/>
      <c r="L38" s="128"/>
      <c r="M38" s="128"/>
      <c r="N38" s="103"/>
    </row>
    <row r="39" spans="1:14" ht="15.75">
      <c r="A39" s="129">
        <f t="shared" si="0"/>
        <v>29</v>
      </c>
      <c r="B39" s="130" t="s">
        <v>57</v>
      </c>
      <c r="C39" s="93">
        <f>+UTAMA!D39</f>
        <v>99</v>
      </c>
      <c r="D39" s="94">
        <f>+UTAMA!E39</f>
        <v>2.6110000000000002</v>
      </c>
      <c r="E39" s="105">
        <f>+UTAMA!F39</f>
        <v>93.49</v>
      </c>
      <c r="F39" s="94">
        <f>+UTAMA!G39</f>
        <v>0.46899999999999997</v>
      </c>
      <c r="G39" s="93">
        <f>+UTAMA!H39</f>
        <v>90</v>
      </c>
      <c r="H39" s="94">
        <f>+UTAMA!I39</f>
        <v>0</v>
      </c>
      <c r="I39" s="102">
        <v>892</v>
      </c>
      <c r="K39" s="128"/>
      <c r="L39" s="128"/>
      <c r="M39" s="128"/>
      <c r="N39" s="104"/>
    </row>
    <row r="40" spans="1:14" ht="15.75">
      <c r="A40" s="129">
        <f t="shared" si="0"/>
        <v>30</v>
      </c>
      <c r="B40" s="130" t="s">
        <v>58</v>
      </c>
      <c r="C40" s="93">
        <f>+UTAMA!D40</f>
        <v>189.7</v>
      </c>
      <c r="D40" s="94">
        <f>+UTAMA!E40</f>
        <v>7.9000000000000001E-2</v>
      </c>
      <c r="E40" s="105">
        <f>+UTAMA!F40</f>
        <v>188.8</v>
      </c>
      <c r="F40" s="94">
        <f>+UTAMA!G40</f>
        <v>5.0999999999999997E-2</v>
      </c>
      <c r="G40" s="93">
        <f>+UTAMA!H40</f>
        <v>186.99</v>
      </c>
      <c r="H40" s="94">
        <f>+UTAMA!I40</f>
        <v>4.3999999999999997E-2</v>
      </c>
      <c r="I40" s="102">
        <v>274</v>
      </c>
      <c r="K40" s="128"/>
      <c r="L40" s="128"/>
      <c r="M40" s="128"/>
      <c r="N40" s="104"/>
    </row>
    <row r="41" spans="1:14" ht="15.75">
      <c r="A41" s="129">
        <f t="shared" si="0"/>
        <v>31</v>
      </c>
      <c r="B41" s="130" t="s">
        <v>59</v>
      </c>
      <c r="C41" s="93">
        <f>+UTAMA!D41</f>
        <v>171.19</v>
      </c>
      <c r="D41" s="94">
        <f>+UTAMA!E41</f>
        <v>9.6879999999999994E-2</v>
      </c>
      <c r="E41" s="105">
        <f>+UTAMA!F41</f>
        <v>170.2</v>
      </c>
      <c r="F41" s="94">
        <f>+UTAMA!G41</f>
        <v>7.2999999999999995E-2</v>
      </c>
      <c r="G41" s="93">
        <f>+UTAMA!H41</f>
        <v>167.19</v>
      </c>
      <c r="H41" s="94">
        <f>+UTAMA!I41</f>
        <v>0</v>
      </c>
      <c r="I41" s="102">
        <v>395</v>
      </c>
      <c r="K41" s="128"/>
      <c r="L41" s="128"/>
      <c r="M41" s="128"/>
      <c r="N41" s="104"/>
    </row>
    <row r="42" spans="1:14" ht="15.75">
      <c r="A42" s="129">
        <f t="shared" si="0"/>
        <v>32</v>
      </c>
      <c r="B42" s="130" t="s">
        <v>60</v>
      </c>
      <c r="C42" s="93">
        <f>+UTAMA!D42</f>
        <v>142.6</v>
      </c>
      <c r="D42" s="94">
        <f>+UTAMA!E42</f>
        <v>9.157</v>
      </c>
      <c r="E42" s="105">
        <f>+UTAMA!F42</f>
        <v>140.19999999999999</v>
      </c>
      <c r="F42" s="94">
        <f>+UTAMA!G42</f>
        <v>3.3530000000000002</v>
      </c>
      <c r="G42" s="93">
        <f>+UTAMA!H42</f>
        <v>138.93</v>
      </c>
      <c r="H42" s="94">
        <f>+UTAMA!I42</f>
        <v>0.95099999999999996</v>
      </c>
      <c r="I42" s="98">
        <v>1570</v>
      </c>
      <c r="K42" s="128"/>
      <c r="L42" s="128"/>
      <c r="M42" s="128"/>
      <c r="N42" s="104"/>
    </row>
    <row r="43" spans="1:14" ht="15.75">
      <c r="A43" s="129">
        <f t="shared" si="0"/>
        <v>33</v>
      </c>
      <c r="B43" s="130" t="s">
        <v>61</v>
      </c>
      <c r="C43" s="93">
        <f>+UTAMA!D43</f>
        <v>239.5</v>
      </c>
      <c r="D43" s="94">
        <f>+UTAMA!E43</f>
        <v>2.6720000000000002</v>
      </c>
      <c r="E43" s="105">
        <f>+UTAMA!F43</f>
        <v>236.02</v>
      </c>
      <c r="F43" s="94">
        <f>+UTAMA!G43</f>
        <v>0.98199999999999998</v>
      </c>
      <c r="G43" s="93">
        <f>+UTAMA!H43</f>
        <v>231.5</v>
      </c>
      <c r="H43" s="94">
        <f>+UTAMA!I43</f>
        <v>0</v>
      </c>
      <c r="I43" s="98">
        <v>1353</v>
      </c>
      <c r="K43" s="128"/>
      <c r="L43" s="128"/>
      <c r="M43" s="128"/>
      <c r="N43" s="104"/>
    </row>
    <row r="44" spans="1:14" ht="15.75">
      <c r="A44" s="129">
        <f t="shared" si="0"/>
        <v>34</v>
      </c>
      <c r="B44" s="130" t="s">
        <v>62</v>
      </c>
      <c r="C44" s="93">
        <f>+UTAMA!D44</f>
        <v>120.5</v>
      </c>
      <c r="D44" s="94">
        <f>+UTAMA!E44</f>
        <v>3.677</v>
      </c>
      <c r="E44" s="105">
        <f>+UTAMA!F44</f>
        <v>119.18</v>
      </c>
      <c r="F44" s="94">
        <f>+UTAMA!G44</f>
        <v>1.3620000000000001</v>
      </c>
      <c r="G44" s="93">
        <f>+UTAMA!H44</f>
        <v>119.45</v>
      </c>
      <c r="H44" s="94">
        <f>+UTAMA!I44</f>
        <v>1.8029999999999999</v>
      </c>
      <c r="I44" s="102">
        <v>782</v>
      </c>
      <c r="K44" s="128"/>
      <c r="L44" s="128"/>
      <c r="M44" s="128"/>
      <c r="N44" s="104"/>
    </row>
    <row r="45" spans="1:14" ht="15.75">
      <c r="A45" s="129">
        <f t="shared" si="0"/>
        <v>35</v>
      </c>
      <c r="B45" s="130" t="s">
        <v>63</v>
      </c>
      <c r="C45" s="93">
        <f>+UTAMA!D45</f>
        <v>110.56</v>
      </c>
      <c r="D45" s="94">
        <f>+UTAMA!E45</f>
        <v>2.75</v>
      </c>
      <c r="E45" s="105">
        <f>+UTAMA!F45</f>
        <v>107.98</v>
      </c>
      <c r="F45" s="94">
        <f>+UTAMA!G45</f>
        <v>0.49099999999999999</v>
      </c>
      <c r="G45" s="93">
        <f>+UTAMA!H45</f>
        <v>108.81</v>
      </c>
      <c r="H45" s="94">
        <f>+UTAMA!I45</f>
        <v>0.85399999999999998</v>
      </c>
      <c r="I45" s="102">
        <v>43</v>
      </c>
      <c r="K45" s="128"/>
      <c r="L45" s="128"/>
      <c r="M45" s="128"/>
      <c r="N45" s="104"/>
    </row>
    <row r="46" spans="1:14" ht="15.75">
      <c r="A46" s="129">
        <f t="shared" si="0"/>
        <v>36</v>
      </c>
      <c r="B46" s="130" t="s">
        <v>64</v>
      </c>
      <c r="C46" s="93">
        <f>+UTAMA!D46</f>
        <v>72</v>
      </c>
      <c r="D46" s="94">
        <f>+UTAMA!E46</f>
        <v>38.036000000000001</v>
      </c>
      <c r="E46" s="105">
        <f>+UTAMA!F46</f>
        <v>49.3</v>
      </c>
      <c r="F46" s="94">
        <f>+UTAMA!G46</f>
        <v>3.1539999999999999</v>
      </c>
      <c r="G46" s="93">
        <f>+UTAMA!H46</f>
        <v>62.85</v>
      </c>
      <c r="H46" s="94">
        <f>+UTAMA!I46</f>
        <v>18.027000000000001</v>
      </c>
      <c r="I46" s="98">
        <v>6485</v>
      </c>
      <c r="K46" s="128"/>
      <c r="L46" s="128"/>
      <c r="M46" s="128"/>
      <c r="N46" s="104"/>
    </row>
    <row r="47" spans="1:14" ht="15.75">
      <c r="A47" s="129">
        <f t="shared" si="0"/>
        <v>37</v>
      </c>
      <c r="B47" s="130" t="s">
        <v>65</v>
      </c>
      <c r="C47" s="93">
        <f>+UTAMA!D47</f>
        <v>185</v>
      </c>
      <c r="D47" s="94">
        <f>+UTAMA!E47</f>
        <v>412.66</v>
      </c>
      <c r="E47" s="105">
        <f>+UTAMA!F47</f>
        <v>162</v>
      </c>
      <c r="F47" s="94">
        <f>+UTAMA!G47</f>
        <v>176.767</v>
      </c>
      <c r="G47" s="93">
        <f>+UTAMA!H47</f>
        <v>161.97999999999999</v>
      </c>
      <c r="H47" s="94">
        <f>+UTAMA!I47</f>
        <v>175.608</v>
      </c>
      <c r="I47" s="98">
        <v>31109</v>
      </c>
      <c r="K47" s="128"/>
      <c r="L47" s="128"/>
      <c r="M47" s="128"/>
      <c r="N47" s="104"/>
    </row>
    <row r="48" spans="1:14" ht="16.5" thickBot="1">
      <c r="A48" s="132">
        <f t="shared" si="0"/>
        <v>38</v>
      </c>
      <c r="B48" s="133" t="s">
        <v>66</v>
      </c>
      <c r="C48" s="93">
        <f>+UTAMA!D48</f>
        <v>231</v>
      </c>
      <c r="D48" s="94">
        <f>+UTAMA!E48</f>
        <v>30.48</v>
      </c>
      <c r="E48" s="105">
        <f>+UTAMA!F48</f>
        <v>229.04</v>
      </c>
      <c r="F48" s="94">
        <f>+UTAMA!G48</f>
        <v>16.48</v>
      </c>
      <c r="G48" s="93">
        <f>+UTAMA!H48</f>
        <v>229.02</v>
      </c>
      <c r="H48" s="94">
        <f>+UTAMA!I48</f>
        <v>16.36</v>
      </c>
      <c r="I48" s="106">
        <v>8400</v>
      </c>
      <c r="K48" s="128"/>
      <c r="L48" s="128"/>
      <c r="M48" s="128"/>
      <c r="N48" s="99"/>
    </row>
    <row r="49" spans="1:14" ht="16.5" thickBot="1">
      <c r="A49" s="134"/>
      <c r="B49" s="124" t="s">
        <v>67</v>
      </c>
      <c r="C49" s="107"/>
      <c r="D49" s="135">
        <f>SUM(D11:D48)</f>
        <v>1819.5947530000003</v>
      </c>
      <c r="E49" s="107"/>
      <c r="F49" s="135">
        <f>SUM(F11:F48)</f>
        <v>491.67899999999997</v>
      </c>
      <c r="G49" s="107"/>
      <c r="H49" s="135">
        <f>SUM(H11:H48)</f>
        <v>411.75139999999999</v>
      </c>
      <c r="I49" s="136">
        <f>SUM(I11:I48)</f>
        <v>270584</v>
      </c>
      <c r="K49" s="128"/>
      <c r="L49" s="128"/>
      <c r="M49" s="128"/>
      <c r="N49" s="99"/>
    </row>
    <row r="50" spans="1:14" ht="16.5" thickBot="1">
      <c r="A50" s="137" t="s">
        <v>68</v>
      </c>
      <c r="B50" s="124" t="s">
        <v>69</v>
      </c>
      <c r="C50" s="107"/>
      <c r="D50" s="135"/>
      <c r="E50" s="138"/>
      <c r="F50" s="139">
        <v>1</v>
      </c>
      <c r="G50" s="107"/>
      <c r="H50" s="140">
        <f>+H49/F49</f>
        <v>0.83743946762013433</v>
      </c>
      <c r="I50" s="141"/>
      <c r="K50" s="128"/>
      <c r="L50" s="128"/>
      <c r="M50" s="128"/>
      <c r="N50" s="104"/>
    </row>
    <row r="51" spans="1:14" ht="15.75">
      <c r="A51" s="71"/>
      <c r="D51" s="108"/>
      <c r="E51" s="109"/>
      <c r="F51" s="142"/>
      <c r="H51" s="143"/>
      <c r="I51" s="143"/>
      <c r="K51" s="128"/>
      <c r="L51" s="128"/>
      <c r="M51" s="128"/>
      <c r="N51" s="104"/>
    </row>
    <row r="52" spans="1:14">
      <c r="K52" s="110"/>
      <c r="L52" s="110"/>
      <c r="M52" s="110"/>
      <c r="N52" s="110"/>
    </row>
    <row r="53" spans="1:14">
      <c r="K53" s="110"/>
      <c r="L53" s="110"/>
      <c r="M53" s="110"/>
      <c r="N53" s="110"/>
    </row>
    <row r="54" spans="1:14">
      <c r="K54" s="110"/>
      <c r="L54" s="110"/>
      <c r="M54" s="110"/>
      <c r="N54" s="110"/>
    </row>
    <row r="55" spans="1:14">
      <c r="K55" s="110"/>
      <c r="L55" s="110"/>
      <c r="M55" s="110"/>
      <c r="N55" s="110"/>
    </row>
    <row r="56" spans="1:14">
      <c r="K56" s="110"/>
      <c r="L56" s="110"/>
      <c r="M56" s="110"/>
      <c r="N56" s="110"/>
    </row>
    <row r="57" spans="1:14">
      <c r="K57" s="110"/>
      <c r="L57" s="110"/>
      <c r="M57" s="110"/>
      <c r="N57" s="110"/>
    </row>
    <row r="58" spans="1:14">
      <c r="K58" s="110"/>
      <c r="L58" s="110"/>
      <c r="M58" s="110"/>
      <c r="N58" s="110"/>
    </row>
    <row r="59" spans="1:14">
      <c r="K59" s="110"/>
      <c r="L59" s="110"/>
      <c r="M59" s="110"/>
      <c r="N59" s="110"/>
    </row>
    <row r="60" spans="1:14">
      <c r="K60" s="110"/>
      <c r="L60" s="110"/>
      <c r="M60" s="110"/>
      <c r="N60" s="110"/>
    </row>
    <row r="61" spans="1:14">
      <c r="K61" s="110"/>
      <c r="L61" s="110"/>
      <c r="M61" s="110"/>
      <c r="N61" s="110"/>
    </row>
  </sheetData>
  <mergeCells count="3">
    <mergeCell ref="A3:I3"/>
    <mergeCell ref="A4:I4"/>
    <mergeCell ref="A5:I5"/>
  </mergeCells>
  <phoneticPr fontId="26" type="noConversion"/>
  <pageMargins left="0.75" right="0.75" top="1" bottom="1" header="0.5" footer="0.5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BD441"/>
  <sheetViews>
    <sheetView showGridLines="0" zoomScale="70" zoomScaleNormal="70" workbookViewId="0">
      <selection sqref="A1:K52"/>
    </sheetView>
  </sheetViews>
  <sheetFormatPr defaultRowHeight="27" customHeight="1"/>
  <cols>
    <col min="1" max="1" width="5" style="237" customWidth="1"/>
    <col min="2" max="2" width="20" style="237" customWidth="1"/>
    <col min="3" max="3" width="15.85546875" style="237" customWidth="1"/>
    <col min="4" max="4" width="13.28515625" style="237" customWidth="1"/>
    <col min="5" max="5" width="14.7109375" style="237" customWidth="1"/>
    <col min="6" max="6" width="12.28515625" style="237" customWidth="1"/>
    <col min="7" max="7" width="14.28515625" style="237" customWidth="1"/>
    <col min="8" max="8" width="13.42578125" style="237" customWidth="1"/>
    <col min="9" max="9" width="15.85546875" style="237" customWidth="1"/>
    <col min="10" max="11" width="21.140625" style="237" customWidth="1"/>
    <col min="12" max="12" width="19.28515625" style="237" customWidth="1"/>
    <col min="13" max="13" width="14.5703125" style="237" customWidth="1"/>
    <col min="14" max="25" width="9.5703125" style="237" customWidth="1"/>
    <col min="26" max="27" width="9.140625" style="237"/>
    <col min="28" max="34" width="9.5703125" style="237" bestFit="1" customWidth="1"/>
    <col min="35" max="39" width="9.28515625" style="237" bestFit="1" customWidth="1"/>
    <col min="40" max="16384" width="9.140625" style="237"/>
  </cols>
  <sheetData>
    <row r="1" spans="1:56" ht="27" customHeight="1" thickBot="1">
      <c r="A1" s="258"/>
      <c r="B1" s="258"/>
      <c r="C1" s="258"/>
      <c r="D1" s="258"/>
      <c r="E1" s="258"/>
      <c r="F1" s="258"/>
      <c r="G1" s="258"/>
      <c r="H1" s="239"/>
      <c r="I1" s="239"/>
      <c r="J1" s="239"/>
      <c r="K1" s="239"/>
      <c r="AA1" s="527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27" customHeight="1">
      <c r="A2" s="635" t="s">
        <v>75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M2" s="629" t="s">
        <v>175</v>
      </c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1"/>
      <c r="AA2" s="624" t="s">
        <v>220</v>
      </c>
      <c r="AB2" s="624"/>
      <c r="AC2" s="624"/>
      <c r="AD2" s="624"/>
      <c r="AE2" s="624"/>
      <c r="AF2" s="624"/>
      <c r="AG2" s="624"/>
      <c r="AH2" s="624"/>
      <c r="AI2" s="624"/>
      <c r="AJ2" s="624"/>
      <c r="AK2" s="624"/>
      <c r="AL2" s="624"/>
      <c r="AM2" s="624"/>
      <c r="AN2"/>
      <c r="AO2"/>
      <c r="AP2" s="625"/>
      <c r="AQ2" s="625"/>
      <c r="AR2" s="625"/>
      <c r="AS2"/>
      <c r="AT2"/>
      <c r="AU2"/>
      <c r="AV2"/>
      <c r="AW2"/>
      <c r="AX2"/>
      <c r="AY2"/>
      <c r="AZ2"/>
      <c r="BA2"/>
      <c r="BB2"/>
      <c r="BC2"/>
      <c r="BD2"/>
    </row>
    <row r="3" spans="1:56" ht="27" customHeight="1">
      <c r="A3" s="635"/>
      <c r="B3" s="635"/>
      <c r="C3" s="635"/>
      <c r="D3" s="635"/>
      <c r="E3" s="635"/>
      <c r="F3" s="635"/>
      <c r="G3" s="635"/>
      <c r="H3" s="635"/>
      <c r="I3" s="635"/>
      <c r="J3" s="635"/>
      <c r="K3" s="635"/>
      <c r="M3" s="626" t="s">
        <v>161</v>
      </c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8"/>
      <c r="AA3" s="624" t="s">
        <v>161</v>
      </c>
      <c r="AB3" s="624"/>
      <c r="AC3" s="624"/>
      <c r="AD3" s="624"/>
      <c r="AE3" s="624"/>
      <c r="AF3" s="624"/>
      <c r="AG3" s="624"/>
      <c r="AH3" s="624"/>
      <c r="AI3" s="624"/>
      <c r="AJ3" s="624"/>
      <c r="AK3" s="624"/>
      <c r="AL3" s="624"/>
      <c r="AM3" s="624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27" customHeight="1" thickBot="1">
      <c r="A4" s="635" t="s">
        <v>238</v>
      </c>
      <c r="B4" s="635"/>
      <c r="C4" s="635"/>
      <c r="D4" s="635"/>
      <c r="E4" s="635"/>
      <c r="F4" s="635"/>
      <c r="G4" s="635"/>
      <c r="H4" s="635"/>
      <c r="I4" s="635"/>
      <c r="J4" s="635"/>
      <c r="K4" s="635"/>
      <c r="M4" s="265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7"/>
      <c r="AA4" s="528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27" customHeight="1" thickBot="1">
      <c r="A5" s="259"/>
      <c r="B5" s="259"/>
      <c r="C5" s="259"/>
      <c r="D5" s="259"/>
      <c r="E5" s="259"/>
      <c r="F5" s="259"/>
      <c r="G5" s="259"/>
      <c r="H5" s="259"/>
      <c r="I5" s="491"/>
      <c r="J5" s="338"/>
      <c r="K5" s="456"/>
      <c r="M5" s="607" t="s">
        <v>136</v>
      </c>
      <c r="N5" s="609" t="s">
        <v>137</v>
      </c>
      <c r="O5" s="609" t="s">
        <v>138</v>
      </c>
      <c r="P5" s="609" t="s">
        <v>139</v>
      </c>
      <c r="Q5" s="609" t="s">
        <v>140</v>
      </c>
      <c r="R5" s="609" t="s">
        <v>120</v>
      </c>
      <c r="S5" s="609" t="s">
        <v>141</v>
      </c>
      <c r="T5" s="609" t="s">
        <v>142</v>
      </c>
      <c r="U5" s="609" t="s">
        <v>143</v>
      </c>
      <c r="V5" s="609" t="s">
        <v>144</v>
      </c>
      <c r="W5" s="609" t="s">
        <v>145</v>
      </c>
      <c r="X5" s="609" t="s">
        <v>146</v>
      </c>
      <c r="Y5" s="611" t="s">
        <v>147</v>
      </c>
      <c r="AA5" s="529" t="s">
        <v>136</v>
      </c>
      <c r="AB5" s="530" t="s">
        <v>137</v>
      </c>
      <c r="AC5" s="531" t="s">
        <v>138</v>
      </c>
      <c r="AD5" s="531" t="s">
        <v>139</v>
      </c>
      <c r="AE5" s="531" t="s">
        <v>140</v>
      </c>
      <c r="AF5" s="531" t="s">
        <v>120</v>
      </c>
      <c r="AG5" s="531" t="s">
        <v>141</v>
      </c>
      <c r="AH5" s="531" t="s">
        <v>142</v>
      </c>
      <c r="AI5" s="531" t="s">
        <v>143</v>
      </c>
      <c r="AJ5" s="531" t="s">
        <v>144</v>
      </c>
      <c r="AK5" s="531" t="s">
        <v>145</v>
      </c>
      <c r="AL5" s="531" t="s">
        <v>146</v>
      </c>
      <c r="AM5" s="532" t="s">
        <v>147</v>
      </c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27" customHeight="1" thickBot="1">
      <c r="A6" s="260"/>
      <c r="B6" s="261"/>
      <c r="C6" s="261"/>
      <c r="D6" s="261"/>
      <c r="E6" s="262">
        <f>E54+1</f>
        <v>30</v>
      </c>
      <c r="F6" s="263" t="s">
        <v>218</v>
      </c>
      <c r="G6" s="262">
        <v>2015</v>
      </c>
      <c r="H6" s="261"/>
      <c r="I6" s="261"/>
      <c r="J6" s="261"/>
      <c r="K6" s="465"/>
      <c r="M6" s="608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2"/>
      <c r="AA6" s="533"/>
      <c r="AB6" s="534"/>
      <c r="AC6" s="535"/>
      <c r="AD6" s="535"/>
      <c r="AE6" s="535"/>
      <c r="AF6" s="535"/>
      <c r="AG6" s="535"/>
      <c r="AH6" s="535"/>
      <c r="AI6" s="535"/>
      <c r="AJ6" s="535"/>
      <c r="AK6" s="535"/>
      <c r="AL6" s="535"/>
      <c r="AM6" s="53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27" customHeight="1">
      <c r="A7" s="620" t="s">
        <v>18</v>
      </c>
      <c r="B7" s="622" t="s">
        <v>19</v>
      </c>
      <c r="C7" s="622" t="s">
        <v>76</v>
      </c>
      <c r="D7" s="618" t="s">
        <v>20</v>
      </c>
      <c r="E7" s="619"/>
      <c r="F7" s="618" t="s">
        <v>97</v>
      </c>
      <c r="G7" s="619"/>
      <c r="H7" s="618" t="s">
        <v>22</v>
      </c>
      <c r="I7" s="619"/>
      <c r="J7" s="632" t="s">
        <v>213</v>
      </c>
      <c r="K7" s="636" t="s">
        <v>74</v>
      </c>
      <c r="M7" s="317">
        <v>1</v>
      </c>
      <c r="N7" s="320">
        <v>1029</v>
      </c>
      <c r="O7" s="320">
        <v>1334.35</v>
      </c>
      <c r="P7" s="320">
        <v>1448.136</v>
      </c>
      <c r="Q7" s="320">
        <v>1616</v>
      </c>
      <c r="R7" s="320">
        <v>1739.84</v>
      </c>
      <c r="S7" s="320">
        <v>1525</v>
      </c>
      <c r="T7" s="320">
        <v>1337.96</v>
      </c>
      <c r="U7" s="320">
        <v>1146</v>
      </c>
      <c r="V7" s="320">
        <v>1003.66</v>
      </c>
      <c r="W7" s="320">
        <v>732.24092199999996</v>
      </c>
      <c r="X7" s="320">
        <v>486.52529999999996</v>
      </c>
      <c r="Y7" s="321">
        <v>0</v>
      </c>
      <c r="AA7" s="537">
        <v>1</v>
      </c>
      <c r="AB7" s="538">
        <v>1029</v>
      </c>
      <c r="AC7" s="539">
        <v>1334.35</v>
      </c>
      <c r="AD7" s="540">
        <v>1448.136</v>
      </c>
      <c r="AE7" s="539">
        <v>1616</v>
      </c>
      <c r="AF7" s="539">
        <v>1739.84</v>
      </c>
      <c r="AG7" s="539">
        <v>1525</v>
      </c>
      <c r="AH7" s="539">
        <v>1337.96</v>
      </c>
      <c r="AI7" s="539">
        <v>1146</v>
      </c>
      <c r="AJ7" s="539">
        <v>1003.66</v>
      </c>
      <c r="AK7" s="539">
        <v>732.24</v>
      </c>
      <c r="AL7" s="539">
        <v>486.53</v>
      </c>
      <c r="AM7" s="541">
        <v>0</v>
      </c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27" customHeight="1">
      <c r="A8" s="621"/>
      <c r="B8" s="623"/>
      <c r="C8" s="623"/>
      <c r="D8" s="247" t="s">
        <v>24</v>
      </c>
      <c r="E8" s="247" t="s">
        <v>25</v>
      </c>
      <c r="F8" s="240" t="s">
        <v>24</v>
      </c>
      <c r="G8" s="247" t="s">
        <v>25</v>
      </c>
      <c r="H8" s="240" t="s">
        <v>24</v>
      </c>
      <c r="I8" s="247" t="s">
        <v>25</v>
      </c>
      <c r="J8" s="633"/>
      <c r="K8" s="616"/>
      <c r="L8" s="268"/>
      <c r="M8" s="315">
        <v>2</v>
      </c>
      <c r="N8" s="322">
        <v>1041</v>
      </c>
      <c r="O8" s="322">
        <v>1347</v>
      </c>
      <c r="P8" s="322">
        <v>1456.89</v>
      </c>
      <c r="Q8" s="322">
        <v>1627.44</v>
      </c>
      <c r="R8" s="322">
        <v>1741.6</v>
      </c>
      <c r="S8" s="322">
        <v>1529</v>
      </c>
      <c r="T8" s="322">
        <v>1329.65</v>
      </c>
      <c r="U8" s="322">
        <v>1142</v>
      </c>
      <c r="V8" s="322">
        <v>1000.013</v>
      </c>
      <c r="W8" s="322">
        <v>724.85301399999992</v>
      </c>
      <c r="X8" s="322">
        <v>509.38061900000008</v>
      </c>
      <c r="Y8" s="323">
        <v>0</v>
      </c>
      <c r="AA8" s="542">
        <v>2</v>
      </c>
      <c r="AB8" s="543">
        <v>1041</v>
      </c>
      <c r="AC8" s="540">
        <v>1347</v>
      </c>
      <c r="AD8" s="540">
        <v>1456.89</v>
      </c>
      <c r="AE8" s="540">
        <v>1627.44</v>
      </c>
      <c r="AF8" s="540">
        <v>1741.6</v>
      </c>
      <c r="AG8" s="540">
        <v>1529</v>
      </c>
      <c r="AH8" s="540">
        <v>1329.65</v>
      </c>
      <c r="AI8" s="540">
        <v>1141.78</v>
      </c>
      <c r="AJ8" s="540">
        <v>1000.1</v>
      </c>
      <c r="AK8" s="540">
        <v>724.85</v>
      </c>
      <c r="AL8" s="540">
        <v>509.38</v>
      </c>
      <c r="AM8" s="544">
        <v>0</v>
      </c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27" customHeight="1" thickBot="1">
      <c r="A9" s="608"/>
      <c r="B9" s="610"/>
      <c r="C9" s="610"/>
      <c r="D9" s="248" t="s">
        <v>26</v>
      </c>
      <c r="E9" s="248" t="s">
        <v>163</v>
      </c>
      <c r="F9" s="241" t="s">
        <v>26</v>
      </c>
      <c r="G9" s="248" t="s">
        <v>163</v>
      </c>
      <c r="H9" s="241" t="s">
        <v>26</v>
      </c>
      <c r="I9" s="248" t="s">
        <v>163</v>
      </c>
      <c r="J9" s="634"/>
      <c r="K9" s="617"/>
      <c r="L9" s="268"/>
      <c r="M9" s="315">
        <v>3</v>
      </c>
      <c r="N9" s="322">
        <v>1051.77</v>
      </c>
      <c r="O9" s="322">
        <v>1345.13</v>
      </c>
      <c r="P9" s="322">
        <v>1445.79</v>
      </c>
      <c r="Q9" s="322">
        <v>1643.54</v>
      </c>
      <c r="R9" s="322">
        <v>1732.42</v>
      </c>
      <c r="S9" s="322">
        <v>1529</v>
      </c>
      <c r="T9" s="322">
        <v>1323.37</v>
      </c>
      <c r="U9" s="322">
        <v>1138</v>
      </c>
      <c r="V9" s="322">
        <v>997.85299999999995</v>
      </c>
      <c r="W9" s="322">
        <v>717.42192699999998</v>
      </c>
      <c r="X9" s="322">
        <v>471.95</v>
      </c>
      <c r="Y9" s="323">
        <v>0</v>
      </c>
      <c r="AA9" s="542">
        <v>3</v>
      </c>
      <c r="AB9" s="543">
        <v>1051.77</v>
      </c>
      <c r="AC9" s="540">
        <v>1345.13</v>
      </c>
      <c r="AD9" s="540">
        <v>1445.79</v>
      </c>
      <c r="AE9" s="540">
        <v>1643.54</v>
      </c>
      <c r="AF9" s="540">
        <v>1732.42</v>
      </c>
      <c r="AG9" s="540">
        <v>1529</v>
      </c>
      <c r="AH9" s="540">
        <v>1323.37</v>
      </c>
      <c r="AI9" s="540">
        <v>1138</v>
      </c>
      <c r="AJ9" s="540">
        <v>997.85</v>
      </c>
      <c r="AK9" s="540">
        <v>717.42</v>
      </c>
      <c r="AL9" s="540">
        <v>471.95</v>
      </c>
      <c r="AM9" s="544">
        <v>0</v>
      </c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27" customHeight="1" thickBot="1">
      <c r="A10" s="269">
        <v>1</v>
      </c>
      <c r="B10" s="242">
        <v>2</v>
      </c>
      <c r="C10" s="242">
        <v>3</v>
      </c>
      <c r="D10" s="242">
        <v>4</v>
      </c>
      <c r="E10" s="242">
        <v>5</v>
      </c>
      <c r="F10" s="242">
        <v>6</v>
      </c>
      <c r="G10" s="242">
        <v>7</v>
      </c>
      <c r="H10" s="242">
        <v>8</v>
      </c>
      <c r="I10" s="242">
        <v>9</v>
      </c>
      <c r="J10" s="458">
        <v>10</v>
      </c>
      <c r="K10" s="464"/>
      <c r="L10" s="268"/>
      <c r="M10" s="315">
        <v>4</v>
      </c>
      <c r="N10" s="322">
        <v>1060</v>
      </c>
      <c r="O10" s="322">
        <v>1365.547</v>
      </c>
      <c r="P10" s="322">
        <v>1460.356</v>
      </c>
      <c r="Q10" s="322">
        <v>1655.1</v>
      </c>
      <c r="R10" s="322">
        <v>1722.65</v>
      </c>
      <c r="S10" s="322">
        <v>1519</v>
      </c>
      <c r="T10" s="322">
        <v>1317.85</v>
      </c>
      <c r="U10" s="322">
        <v>1125</v>
      </c>
      <c r="V10" s="322">
        <v>994.66399999999999</v>
      </c>
      <c r="W10" s="322">
        <v>708.69626299999993</v>
      </c>
      <c r="X10" s="322">
        <v>463.54</v>
      </c>
      <c r="Y10" s="323">
        <v>0</v>
      </c>
      <c r="AA10" s="542">
        <v>4</v>
      </c>
      <c r="AB10" s="543">
        <v>1060</v>
      </c>
      <c r="AC10" s="540">
        <v>1365.547</v>
      </c>
      <c r="AD10" s="540">
        <v>1460.356</v>
      </c>
      <c r="AE10" s="540">
        <v>1655.1</v>
      </c>
      <c r="AF10" s="540">
        <v>1722.65</v>
      </c>
      <c r="AG10" s="540">
        <v>1519</v>
      </c>
      <c r="AH10" s="540">
        <v>1317.85</v>
      </c>
      <c r="AI10" s="540">
        <v>1125</v>
      </c>
      <c r="AJ10" s="540">
        <v>994.66</v>
      </c>
      <c r="AK10" s="540">
        <v>708.7</v>
      </c>
      <c r="AL10" s="540">
        <v>463.54</v>
      </c>
      <c r="AM10" s="544">
        <v>0</v>
      </c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27" customHeight="1">
      <c r="A11" s="270">
        <v>1</v>
      </c>
      <c r="B11" s="271" t="s">
        <v>28</v>
      </c>
      <c r="C11" s="271" t="s">
        <v>77</v>
      </c>
      <c r="D11" s="482">
        <v>55.77</v>
      </c>
      <c r="E11" s="483">
        <v>31.144597999999998</v>
      </c>
      <c r="F11" s="307">
        <v>48.62</v>
      </c>
      <c r="G11" s="307">
        <v>3.4990000000000001</v>
      </c>
      <c r="H11" s="517">
        <v>49.54</v>
      </c>
      <c r="I11" s="517">
        <v>5.6040000000000001</v>
      </c>
      <c r="J11" s="459" t="s">
        <v>202</v>
      </c>
      <c r="K11" s="463">
        <f>IF(I11=0,"Waduk Kosong",)</f>
        <v>0</v>
      </c>
      <c r="L11" s="268"/>
      <c r="M11" s="315">
        <v>5</v>
      </c>
      <c r="N11" s="322">
        <v>1076</v>
      </c>
      <c r="O11" s="322">
        <v>1354.9860000000001</v>
      </c>
      <c r="P11" s="322">
        <v>1475.3</v>
      </c>
      <c r="Q11" s="322">
        <v>1664</v>
      </c>
      <c r="R11" s="322">
        <v>1722</v>
      </c>
      <c r="S11" s="322">
        <v>1508</v>
      </c>
      <c r="T11" s="322">
        <v>1313.4780000000001</v>
      </c>
      <c r="U11" s="322">
        <v>1122</v>
      </c>
      <c r="V11" s="322">
        <v>990.68899999999996</v>
      </c>
      <c r="W11" s="322">
        <v>717.88046299999996</v>
      </c>
      <c r="X11" s="322">
        <v>458.09</v>
      </c>
      <c r="Y11" s="323">
        <v>0</v>
      </c>
      <c r="AA11" s="542">
        <v>5</v>
      </c>
      <c r="AB11" s="543">
        <v>1076</v>
      </c>
      <c r="AC11" s="540">
        <v>1354.9860000000001</v>
      </c>
      <c r="AD11" s="540">
        <v>1475.3</v>
      </c>
      <c r="AE11" s="540">
        <v>1664</v>
      </c>
      <c r="AF11" s="540">
        <v>1722</v>
      </c>
      <c r="AG11" s="540">
        <v>1508</v>
      </c>
      <c r="AH11" s="540">
        <v>1313.4780000000001</v>
      </c>
      <c r="AI11" s="540">
        <v>1122</v>
      </c>
      <c r="AJ11" s="540">
        <v>990.69</v>
      </c>
      <c r="AK11" s="540">
        <v>717.88</v>
      </c>
      <c r="AL11" s="540">
        <v>458.09</v>
      </c>
      <c r="AM11" s="544">
        <v>0</v>
      </c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27" customHeight="1">
      <c r="A12" s="273">
        <f>+A11+1</f>
        <v>2</v>
      </c>
      <c r="B12" s="274" t="s">
        <v>29</v>
      </c>
      <c r="C12" s="274" t="s">
        <v>77</v>
      </c>
      <c r="D12" s="484">
        <v>339.5</v>
      </c>
      <c r="E12" s="485">
        <v>7.77</v>
      </c>
      <c r="F12" s="293">
        <v>334.74</v>
      </c>
      <c r="G12" s="309">
        <v>3.75</v>
      </c>
      <c r="H12" s="518">
        <v>336.3</v>
      </c>
      <c r="I12" s="517">
        <v>5.0049999999999999</v>
      </c>
      <c r="J12" s="459" t="s">
        <v>203</v>
      </c>
      <c r="K12" s="463">
        <f t="shared" ref="K12:K48" si="0">IF(I12=0,"Waduk Kosong",)</f>
        <v>0</v>
      </c>
      <c r="L12" s="268"/>
      <c r="M12" s="315">
        <v>6</v>
      </c>
      <c r="N12" s="322">
        <v>1078.126</v>
      </c>
      <c r="O12" s="322">
        <v>1362.816</v>
      </c>
      <c r="P12" s="322">
        <v>1489.981</v>
      </c>
      <c r="Q12" s="322">
        <v>1661.77</v>
      </c>
      <c r="R12" s="322">
        <v>1716</v>
      </c>
      <c r="S12" s="322">
        <v>1503</v>
      </c>
      <c r="T12" s="322">
        <v>1304.8399999999999</v>
      </c>
      <c r="U12" s="322">
        <v>1118</v>
      </c>
      <c r="V12" s="322">
        <v>987.22299999999996</v>
      </c>
      <c r="W12" s="322">
        <v>692.19718499999988</v>
      </c>
      <c r="X12" s="322">
        <v>453.9</v>
      </c>
      <c r="Y12" s="323">
        <v>0</v>
      </c>
      <c r="AA12" s="545">
        <v>6</v>
      </c>
      <c r="AB12" s="543">
        <v>1078.126</v>
      </c>
      <c r="AC12" s="540">
        <v>1362.816</v>
      </c>
      <c r="AD12" s="540">
        <v>1489.981</v>
      </c>
      <c r="AE12" s="540">
        <v>1661.77</v>
      </c>
      <c r="AF12" s="540">
        <v>1716</v>
      </c>
      <c r="AG12" s="540">
        <v>1503</v>
      </c>
      <c r="AH12" s="540">
        <v>1304.8399999999999</v>
      </c>
      <c r="AI12" s="540">
        <v>1118</v>
      </c>
      <c r="AJ12" s="540">
        <v>987.22</v>
      </c>
      <c r="AK12" s="540">
        <v>692.2</v>
      </c>
      <c r="AL12" s="540">
        <v>453.9</v>
      </c>
      <c r="AM12" s="544">
        <v>0</v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27" customHeight="1">
      <c r="A13" s="273">
        <f t="shared" ref="A13:A47" si="1">+A12+1</f>
        <v>3</v>
      </c>
      <c r="B13" s="274" t="s">
        <v>30</v>
      </c>
      <c r="C13" s="274" t="s">
        <v>78</v>
      </c>
      <c r="D13" s="484">
        <v>77.5</v>
      </c>
      <c r="E13" s="485">
        <v>49.020274999999998</v>
      </c>
      <c r="F13" s="293">
        <v>65.849999999999994</v>
      </c>
      <c r="G13" s="309">
        <v>3.5659999999999998</v>
      </c>
      <c r="H13" s="518">
        <v>65.88</v>
      </c>
      <c r="I13" s="519">
        <v>3.6059999999999999</v>
      </c>
      <c r="J13" s="459" t="s">
        <v>30</v>
      </c>
      <c r="K13" s="463">
        <f t="shared" si="0"/>
        <v>0</v>
      </c>
      <c r="L13" s="268"/>
      <c r="M13" s="315">
        <v>7</v>
      </c>
      <c r="N13" s="322">
        <v>1079.1300000000001</v>
      </c>
      <c r="O13" s="322">
        <v>1384.1179999999999</v>
      </c>
      <c r="P13" s="322">
        <v>1521.962</v>
      </c>
      <c r="Q13" s="322">
        <v>1663.9169999999999</v>
      </c>
      <c r="R13" s="322">
        <v>1709</v>
      </c>
      <c r="S13" s="322">
        <v>1494</v>
      </c>
      <c r="T13" s="322">
        <v>1298.0139999999999</v>
      </c>
      <c r="U13" s="322">
        <v>1114</v>
      </c>
      <c r="V13" s="322">
        <v>961.77800000000002</v>
      </c>
      <c r="W13" s="322">
        <v>682.66092900000001</v>
      </c>
      <c r="X13" s="322">
        <v>447.18</v>
      </c>
      <c r="Y13" s="323">
        <v>0</v>
      </c>
      <c r="AA13" s="542">
        <v>7</v>
      </c>
      <c r="AB13" s="543">
        <v>1079.1300000000001</v>
      </c>
      <c r="AC13" s="540">
        <v>1384.1179999999999</v>
      </c>
      <c r="AD13" s="540">
        <v>1521.962</v>
      </c>
      <c r="AE13" s="540">
        <v>1663.9169999999999</v>
      </c>
      <c r="AF13" s="540">
        <v>1709</v>
      </c>
      <c r="AG13" s="540">
        <v>1494</v>
      </c>
      <c r="AH13" s="540">
        <v>1298.0139999999999</v>
      </c>
      <c r="AI13" s="540">
        <v>1114</v>
      </c>
      <c r="AJ13" s="540">
        <v>961.78</v>
      </c>
      <c r="AK13" s="540">
        <v>682.66</v>
      </c>
      <c r="AL13" s="540">
        <v>447.18</v>
      </c>
      <c r="AM13" s="544">
        <v>0</v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27" customHeight="1">
      <c r="A14" s="273">
        <f t="shared" si="1"/>
        <v>4</v>
      </c>
      <c r="B14" s="274" t="s">
        <v>31</v>
      </c>
      <c r="C14" s="274" t="s">
        <v>79</v>
      </c>
      <c r="D14" s="484">
        <v>463.3</v>
      </c>
      <c r="E14" s="485">
        <v>49.9</v>
      </c>
      <c r="F14" s="293">
        <v>461.11</v>
      </c>
      <c r="G14" s="293">
        <v>11.52</v>
      </c>
      <c r="H14" s="519">
        <v>461.73</v>
      </c>
      <c r="I14" s="519">
        <v>20.079999999999998</v>
      </c>
      <c r="J14" s="459" t="s">
        <v>204</v>
      </c>
      <c r="K14" s="463">
        <f t="shared" si="0"/>
        <v>0</v>
      </c>
      <c r="L14" s="268"/>
      <c r="M14" s="315">
        <v>8</v>
      </c>
      <c r="N14" s="322">
        <v>1077</v>
      </c>
      <c r="O14" s="322">
        <v>1387.24</v>
      </c>
      <c r="P14" s="322">
        <v>1543.9960000000001</v>
      </c>
      <c r="Q14" s="322">
        <v>1664.895</v>
      </c>
      <c r="R14" s="322">
        <v>1695</v>
      </c>
      <c r="S14" s="322">
        <v>1491</v>
      </c>
      <c r="T14" s="322">
        <v>1288.3399999999999</v>
      </c>
      <c r="U14" s="322">
        <v>1111</v>
      </c>
      <c r="V14" s="322">
        <v>941.20700000000011</v>
      </c>
      <c r="W14" s="322">
        <v>673.93576800000005</v>
      </c>
      <c r="X14" s="322">
        <v>442.64</v>
      </c>
      <c r="Y14" s="323">
        <v>0</v>
      </c>
      <c r="AA14" s="542">
        <v>8</v>
      </c>
      <c r="AB14" s="543">
        <v>1077</v>
      </c>
      <c r="AC14" s="540">
        <v>1387.24</v>
      </c>
      <c r="AD14" s="540">
        <v>1543.9960000000001</v>
      </c>
      <c r="AE14" s="540">
        <v>1664.895</v>
      </c>
      <c r="AF14" s="540">
        <v>1695</v>
      </c>
      <c r="AG14" s="540">
        <v>1491</v>
      </c>
      <c r="AH14" s="540">
        <v>1288.3399999999999</v>
      </c>
      <c r="AI14" s="540">
        <v>1111</v>
      </c>
      <c r="AJ14" s="540">
        <v>941.21</v>
      </c>
      <c r="AK14" s="540">
        <v>673.94</v>
      </c>
      <c r="AL14" s="540">
        <v>442.64</v>
      </c>
      <c r="AM14" s="544">
        <v>0</v>
      </c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27" customHeight="1">
      <c r="A15" s="273">
        <f t="shared" si="1"/>
        <v>5</v>
      </c>
      <c r="B15" s="274" t="s">
        <v>32</v>
      </c>
      <c r="C15" s="274" t="s">
        <v>80</v>
      </c>
      <c r="D15" s="484">
        <v>207</v>
      </c>
      <c r="E15" s="485">
        <v>9.5030000000000001</v>
      </c>
      <c r="F15" s="484">
        <v>198.27</v>
      </c>
      <c r="G15" s="486">
        <v>2.5419999999999998</v>
      </c>
      <c r="H15" s="518">
        <v>192.6</v>
      </c>
      <c r="I15" s="520">
        <v>0.54800000000000004</v>
      </c>
      <c r="J15" s="459" t="s">
        <v>205</v>
      </c>
      <c r="K15" s="463">
        <f t="shared" si="0"/>
        <v>0</v>
      </c>
      <c r="L15" s="268"/>
      <c r="M15" s="315">
        <v>9</v>
      </c>
      <c r="N15" s="322">
        <v>1079.671</v>
      </c>
      <c r="O15" s="322">
        <v>1401.2249999999999</v>
      </c>
      <c r="P15" s="322">
        <v>1533.19</v>
      </c>
      <c r="Q15" s="322">
        <v>1662.8879999999999</v>
      </c>
      <c r="R15" s="322">
        <v>1692</v>
      </c>
      <c r="S15" s="322">
        <v>1483</v>
      </c>
      <c r="T15" s="322">
        <v>1283.74</v>
      </c>
      <c r="U15" s="322">
        <v>1109</v>
      </c>
      <c r="V15" s="322">
        <v>932.27499999999964</v>
      </c>
      <c r="W15" s="322">
        <v>664.04562199999998</v>
      </c>
      <c r="X15" s="322">
        <v>444.06</v>
      </c>
      <c r="Y15" s="323">
        <v>0</v>
      </c>
      <c r="AA15" s="542">
        <v>9</v>
      </c>
      <c r="AB15" s="543">
        <v>1079.671</v>
      </c>
      <c r="AC15" s="540">
        <v>1401.2249999999999</v>
      </c>
      <c r="AD15" s="540">
        <v>1533.19</v>
      </c>
      <c r="AE15" s="540">
        <v>1662.8879999999999</v>
      </c>
      <c r="AF15" s="540">
        <v>1692</v>
      </c>
      <c r="AG15" s="540">
        <v>1483</v>
      </c>
      <c r="AH15" s="540">
        <v>1283.74</v>
      </c>
      <c r="AI15" s="540">
        <v>1109</v>
      </c>
      <c r="AJ15" s="540">
        <v>932.28</v>
      </c>
      <c r="AK15" s="540">
        <v>664.05</v>
      </c>
      <c r="AL15" s="540">
        <v>444.06</v>
      </c>
      <c r="AM15" s="544">
        <v>0</v>
      </c>
      <c r="AN15" s="546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27" customHeight="1">
      <c r="A16" s="273">
        <f t="shared" si="1"/>
        <v>6</v>
      </c>
      <c r="B16" s="274" t="s">
        <v>33</v>
      </c>
      <c r="C16" s="274" t="s">
        <v>80</v>
      </c>
      <c r="D16" s="484">
        <v>320</v>
      </c>
      <c r="E16" s="485">
        <v>5.1509999999999998</v>
      </c>
      <c r="F16" s="484">
        <v>310.41000000000003</v>
      </c>
      <c r="G16" s="486">
        <v>1.321</v>
      </c>
      <c r="H16" s="518">
        <v>301.5</v>
      </c>
      <c r="I16" s="521">
        <v>0</v>
      </c>
      <c r="J16" s="459" t="s">
        <v>205</v>
      </c>
      <c r="K16" s="463" t="s">
        <v>216</v>
      </c>
      <c r="L16" s="268"/>
      <c r="M16" s="315">
        <v>10</v>
      </c>
      <c r="N16" s="322">
        <v>1076.8</v>
      </c>
      <c r="O16" s="322">
        <v>1424.75</v>
      </c>
      <c r="P16" s="322">
        <v>1517.5170000000001</v>
      </c>
      <c r="Q16" s="322">
        <v>1659.992</v>
      </c>
      <c r="R16" s="322">
        <v>1688</v>
      </c>
      <c r="S16" s="322">
        <v>1477</v>
      </c>
      <c r="T16" s="322">
        <v>1274.605</v>
      </c>
      <c r="U16" s="322">
        <v>1106</v>
      </c>
      <c r="V16" s="322">
        <v>991.97599999999977</v>
      </c>
      <c r="W16" s="322">
        <v>655.05617699999993</v>
      </c>
      <c r="X16" s="322">
        <v>450.33</v>
      </c>
      <c r="Y16" s="323">
        <v>0</v>
      </c>
      <c r="AA16" s="542">
        <v>10</v>
      </c>
      <c r="AB16" s="543">
        <v>1076.8</v>
      </c>
      <c r="AC16" s="540">
        <v>1424.75</v>
      </c>
      <c r="AD16" s="540">
        <v>1517.5170000000001</v>
      </c>
      <c r="AE16" s="540">
        <v>1659.992</v>
      </c>
      <c r="AF16" s="540">
        <v>1688</v>
      </c>
      <c r="AG16" s="540">
        <v>1477</v>
      </c>
      <c r="AH16" s="540">
        <v>1274.605</v>
      </c>
      <c r="AI16" s="540">
        <v>1106</v>
      </c>
      <c r="AJ16" s="540">
        <v>991.98</v>
      </c>
      <c r="AK16" s="540">
        <v>655.05999999999995</v>
      </c>
      <c r="AL16" s="540">
        <v>450.33</v>
      </c>
      <c r="AM16" s="544">
        <v>0</v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27" customHeight="1">
      <c r="A17" s="273">
        <f t="shared" si="1"/>
        <v>7</v>
      </c>
      <c r="B17" s="274" t="s">
        <v>34</v>
      </c>
      <c r="C17" s="274" t="s">
        <v>81</v>
      </c>
      <c r="D17" s="484">
        <v>90</v>
      </c>
      <c r="E17" s="485">
        <v>689.09100000000001</v>
      </c>
      <c r="F17" s="484">
        <v>76</v>
      </c>
      <c r="G17" s="484">
        <v>189.06</v>
      </c>
      <c r="H17" s="518">
        <v>70.2</v>
      </c>
      <c r="I17" s="520">
        <v>99.438000000000002</v>
      </c>
      <c r="J17" s="459" t="s">
        <v>206</v>
      </c>
      <c r="K17" s="463">
        <f t="shared" si="0"/>
        <v>0</v>
      </c>
      <c r="L17" s="268"/>
      <c r="M17" s="315">
        <v>11</v>
      </c>
      <c r="N17" s="322">
        <v>1071.664</v>
      </c>
      <c r="O17" s="322">
        <v>1430</v>
      </c>
      <c r="P17" s="322">
        <v>1519.1410000000001</v>
      </c>
      <c r="Q17" s="322">
        <v>1646.038</v>
      </c>
      <c r="R17" s="322">
        <v>1681</v>
      </c>
      <c r="S17" s="322">
        <v>1469</v>
      </c>
      <c r="T17" s="322">
        <v>1273.1300000000001</v>
      </c>
      <c r="U17" s="322">
        <v>1103</v>
      </c>
      <c r="V17" s="322">
        <v>1037.1899999999998</v>
      </c>
      <c r="W17" s="322">
        <v>647.82899199999997</v>
      </c>
      <c r="X17" s="322">
        <v>448.3</v>
      </c>
      <c r="Y17" s="323">
        <v>0</v>
      </c>
      <c r="AA17" s="545">
        <v>11</v>
      </c>
      <c r="AB17" s="543">
        <v>1071.664</v>
      </c>
      <c r="AC17" s="540">
        <v>1430</v>
      </c>
      <c r="AD17" s="540">
        <v>1519.1410000000001</v>
      </c>
      <c r="AE17" s="540">
        <v>1646.038</v>
      </c>
      <c r="AF17" s="540">
        <v>1681</v>
      </c>
      <c r="AG17" s="540">
        <v>1469</v>
      </c>
      <c r="AH17" s="540">
        <v>1273.1300000000001</v>
      </c>
      <c r="AI17" s="540">
        <v>1103</v>
      </c>
      <c r="AJ17" s="540">
        <v>1037.19</v>
      </c>
      <c r="AK17" s="540">
        <v>647.83000000000004</v>
      </c>
      <c r="AL17" s="540">
        <v>448.3</v>
      </c>
      <c r="AM17" s="544">
        <v>0</v>
      </c>
      <c r="AN17"/>
      <c r="AO17" s="54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27" customHeight="1">
      <c r="A18" s="273">
        <f t="shared" si="1"/>
        <v>8</v>
      </c>
      <c r="B18" s="274" t="s">
        <v>35</v>
      </c>
      <c r="C18" s="274" t="s">
        <v>82</v>
      </c>
      <c r="D18" s="484">
        <v>120.5</v>
      </c>
      <c r="E18" s="485">
        <v>2.0920000000000001</v>
      </c>
      <c r="F18" s="484">
        <v>115.4</v>
      </c>
      <c r="G18" s="485">
        <v>0.38600000000000001</v>
      </c>
      <c r="H18" s="521">
        <v>110.5</v>
      </c>
      <c r="I18" s="522">
        <v>0</v>
      </c>
      <c r="J18" s="459" t="s">
        <v>207</v>
      </c>
      <c r="K18" s="463" t="str">
        <f t="shared" si="0"/>
        <v>Waduk Kosong</v>
      </c>
      <c r="L18" s="268"/>
      <c r="M18" s="315">
        <v>12</v>
      </c>
      <c r="N18" s="322">
        <v>1073</v>
      </c>
      <c r="O18" s="322">
        <v>1438</v>
      </c>
      <c r="P18" s="322">
        <v>1521.8309999999999</v>
      </c>
      <c r="Q18" s="322">
        <v>1649.652</v>
      </c>
      <c r="R18" s="322">
        <v>1674</v>
      </c>
      <c r="S18" s="322">
        <v>1463</v>
      </c>
      <c r="T18" s="322">
        <v>1264.32</v>
      </c>
      <c r="U18" s="322">
        <v>1101</v>
      </c>
      <c r="V18" s="322">
        <v>898.79200000000003</v>
      </c>
      <c r="W18" s="322">
        <v>667.63406700000007</v>
      </c>
      <c r="X18" s="322">
        <v>443.81</v>
      </c>
      <c r="Y18" s="323">
        <v>0</v>
      </c>
      <c r="AA18" s="542">
        <v>12</v>
      </c>
      <c r="AB18" s="543">
        <v>1073</v>
      </c>
      <c r="AC18" s="540">
        <v>1438</v>
      </c>
      <c r="AD18" s="540">
        <v>1521.8309999999999</v>
      </c>
      <c r="AE18" s="540">
        <v>1649.652</v>
      </c>
      <c r="AF18" s="540">
        <v>1674</v>
      </c>
      <c r="AG18" s="540">
        <v>1463</v>
      </c>
      <c r="AH18" s="540">
        <v>1264.32</v>
      </c>
      <c r="AI18" s="540">
        <v>1101</v>
      </c>
      <c r="AJ18" s="540">
        <v>898.79</v>
      </c>
      <c r="AK18" s="540">
        <v>667.63</v>
      </c>
      <c r="AL18" s="540">
        <v>443.81</v>
      </c>
      <c r="AM18" s="544">
        <v>0</v>
      </c>
      <c r="AN18"/>
      <c r="AO18" s="547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27" customHeight="1">
      <c r="A19" s="273">
        <f t="shared" si="1"/>
        <v>9</v>
      </c>
      <c r="B19" s="274" t="s">
        <v>36</v>
      </c>
      <c r="C19" s="274" t="s">
        <v>82</v>
      </c>
      <c r="D19" s="484">
        <v>120.8</v>
      </c>
      <c r="E19" s="485">
        <v>2.3530000000000002</v>
      </c>
      <c r="F19" s="484">
        <v>116.16</v>
      </c>
      <c r="G19" s="485">
        <v>0.53500000000000003</v>
      </c>
      <c r="H19" s="521">
        <v>116.72</v>
      </c>
      <c r="I19" s="522">
        <v>0.68300000000000005</v>
      </c>
      <c r="J19" s="459" t="s">
        <v>207</v>
      </c>
      <c r="K19" s="463">
        <f t="shared" si="0"/>
        <v>0</v>
      </c>
      <c r="L19" s="268"/>
      <c r="M19" s="315">
        <v>13</v>
      </c>
      <c r="N19" s="322">
        <v>1080.2</v>
      </c>
      <c r="O19" s="322">
        <v>1447</v>
      </c>
      <c r="P19" s="322">
        <v>1543.4390000000001</v>
      </c>
      <c r="Q19" s="322">
        <v>1654.883</v>
      </c>
      <c r="R19" s="322">
        <v>1668</v>
      </c>
      <c r="S19" s="322">
        <v>1452</v>
      </c>
      <c r="T19" s="322">
        <v>1258.52</v>
      </c>
      <c r="U19" s="322">
        <v>1097</v>
      </c>
      <c r="V19" s="322">
        <v>889.478745</v>
      </c>
      <c r="W19" s="322">
        <v>638.22579299999984</v>
      </c>
      <c r="X19" s="322">
        <v>444.72</v>
      </c>
      <c r="Y19" s="323">
        <v>0</v>
      </c>
      <c r="AA19" s="542">
        <v>13</v>
      </c>
      <c r="AB19" s="543">
        <v>1080.2</v>
      </c>
      <c r="AC19" s="540">
        <v>1447</v>
      </c>
      <c r="AD19" s="540">
        <v>1543.4390000000001</v>
      </c>
      <c r="AE19" s="540">
        <v>1654.883</v>
      </c>
      <c r="AF19" s="540">
        <v>1668</v>
      </c>
      <c r="AG19" s="540">
        <v>1452</v>
      </c>
      <c r="AH19" s="540">
        <v>1258.52</v>
      </c>
      <c r="AI19" s="540">
        <v>1097</v>
      </c>
      <c r="AJ19" s="540">
        <v>889.48</v>
      </c>
      <c r="AK19" s="540">
        <v>638.23</v>
      </c>
      <c r="AL19" s="540">
        <v>444.75</v>
      </c>
      <c r="AM19" s="544">
        <v>0</v>
      </c>
      <c r="AN19"/>
      <c r="AO19" s="547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27" customHeight="1">
      <c r="A20" s="273">
        <f t="shared" si="1"/>
        <v>10</v>
      </c>
      <c r="B20" s="274" t="s">
        <v>37</v>
      </c>
      <c r="C20" s="274" t="s">
        <v>83</v>
      </c>
      <c r="D20" s="484">
        <v>46.5</v>
      </c>
      <c r="E20" s="484">
        <v>5.3890000000000002</v>
      </c>
      <c r="F20" s="484">
        <v>38.450000000000003</v>
      </c>
      <c r="G20" s="484">
        <v>0.40500000000000003</v>
      </c>
      <c r="H20" s="518">
        <v>40.1</v>
      </c>
      <c r="I20" s="520">
        <v>0.82399999999999995</v>
      </c>
      <c r="J20" s="459" t="s">
        <v>208</v>
      </c>
      <c r="K20" s="463">
        <f t="shared" si="0"/>
        <v>0</v>
      </c>
      <c r="L20" s="268"/>
      <c r="M20" s="315">
        <v>14</v>
      </c>
      <c r="N20" s="322">
        <v>1088.3699999999999</v>
      </c>
      <c r="O20" s="322">
        <v>1462</v>
      </c>
      <c r="P20" s="322">
        <v>1538.66</v>
      </c>
      <c r="Q20" s="322">
        <v>1655.1780000000001</v>
      </c>
      <c r="R20" s="322">
        <v>1669</v>
      </c>
      <c r="S20" s="322">
        <v>1445.75</v>
      </c>
      <c r="T20" s="322">
        <v>1253.6300000000001</v>
      </c>
      <c r="U20" s="322">
        <v>1094</v>
      </c>
      <c r="V20" s="322">
        <v>886.67499999999995</v>
      </c>
      <c r="W20" s="322">
        <v>629.74727299999995</v>
      </c>
      <c r="X20" s="322">
        <v>443.29</v>
      </c>
      <c r="Y20" s="323">
        <v>0</v>
      </c>
      <c r="AA20" s="542">
        <v>14</v>
      </c>
      <c r="AB20" s="543">
        <v>1088.3699999999999</v>
      </c>
      <c r="AC20" s="540">
        <v>1462</v>
      </c>
      <c r="AD20" s="540">
        <v>1538.66</v>
      </c>
      <c r="AE20" s="540">
        <v>1655.1780000000001</v>
      </c>
      <c r="AF20" s="540">
        <v>1669</v>
      </c>
      <c r="AG20" s="540">
        <v>1445.75</v>
      </c>
      <c r="AH20" s="540">
        <v>1253.6300000000001</v>
      </c>
      <c r="AI20" s="540">
        <v>1094</v>
      </c>
      <c r="AJ20" s="540">
        <v>886.68</v>
      </c>
      <c r="AK20" s="540">
        <v>629.75</v>
      </c>
      <c r="AL20" s="540">
        <v>443.29</v>
      </c>
      <c r="AM20" s="544">
        <v>0</v>
      </c>
      <c r="AN20"/>
      <c r="AO20" s="547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27" customHeight="1">
      <c r="A21" s="273">
        <f t="shared" si="1"/>
        <v>11</v>
      </c>
      <c r="B21" s="274" t="s">
        <v>39</v>
      </c>
      <c r="C21" s="274" t="s">
        <v>83</v>
      </c>
      <c r="D21" s="484">
        <v>51.5</v>
      </c>
      <c r="E21" s="485">
        <v>2.4159999999999999</v>
      </c>
      <c r="F21" s="484">
        <v>46.79</v>
      </c>
      <c r="G21" s="484">
        <v>0.88900000000000001</v>
      </c>
      <c r="H21" s="518">
        <v>42</v>
      </c>
      <c r="I21" s="520">
        <v>0</v>
      </c>
      <c r="J21" s="459" t="s">
        <v>209</v>
      </c>
      <c r="K21" s="463" t="str">
        <f t="shared" si="0"/>
        <v>Waduk Kosong</v>
      </c>
      <c r="L21" s="268"/>
      <c r="M21" s="315">
        <v>15</v>
      </c>
      <c r="N21" s="322">
        <v>1093.7</v>
      </c>
      <c r="O21" s="322">
        <v>1460.48</v>
      </c>
      <c r="P21" s="322">
        <v>1537.538</v>
      </c>
      <c r="Q21" s="322">
        <v>1653.616</v>
      </c>
      <c r="R21" s="322">
        <v>1666</v>
      </c>
      <c r="S21" s="322">
        <v>1440</v>
      </c>
      <c r="T21" s="322">
        <v>1249.1500000000001</v>
      </c>
      <c r="U21" s="322">
        <v>1092</v>
      </c>
      <c r="V21" s="322">
        <v>918.17599999999982</v>
      </c>
      <c r="W21" s="322">
        <v>620.62107800000013</v>
      </c>
      <c r="X21" s="322">
        <v>444.69</v>
      </c>
      <c r="Y21" s="323">
        <v>0</v>
      </c>
      <c r="AA21" s="542">
        <v>15</v>
      </c>
      <c r="AB21" s="543">
        <v>1093.7</v>
      </c>
      <c r="AC21" s="540">
        <v>1460.48</v>
      </c>
      <c r="AD21" s="540">
        <v>1537.538</v>
      </c>
      <c r="AE21" s="540">
        <v>1653.616</v>
      </c>
      <c r="AF21" s="540">
        <v>1666</v>
      </c>
      <c r="AG21" s="540">
        <v>1440</v>
      </c>
      <c r="AH21" s="540">
        <v>1249.1500000000001</v>
      </c>
      <c r="AI21" s="540">
        <v>1092</v>
      </c>
      <c r="AJ21" s="540">
        <v>918.18</v>
      </c>
      <c r="AK21" s="540">
        <v>620.63</v>
      </c>
      <c r="AL21" s="540">
        <v>444.69</v>
      </c>
      <c r="AM21" s="544">
        <v>0</v>
      </c>
      <c r="AN21"/>
      <c r="AO21" s="547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27" customHeight="1">
      <c r="A22" s="273">
        <f t="shared" si="1"/>
        <v>12</v>
      </c>
      <c r="B22" s="274" t="s">
        <v>40</v>
      </c>
      <c r="C22" s="274" t="s">
        <v>81</v>
      </c>
      <c r="D22" s="484">
        <v>81</v>
      </c>
      <c r="E22" s="485">
        <v>1.093</v>
      </c>
      <c r="F22" s="484">
        <v>74.83</v>
      </c>
      <c r="G22" s="485">
        <v>0.25700000000000001</v>
      </c>
      <c r="H22" s="518">
        <v>73.78</v>
      </c>
      <c r="I22" s="520">
        <v>0.16700000000000001</v>
      </c>
      <c r="J22" s="459" t="s">
        <v>207</v>
      </c>
      <c r="K22" s="463">
        <f t="shared" si="0"/>
        <v>0</v>
      </c>
      <c r="L22" s="268"/>
      <c r="M22" s="315">
        <v>16</v>
      </c>
      <c r="N22" s="322">
        <v>1097.3800000000001</v>
      </c>
      <c r="O22" s="322">
        <v>1458.32</v>
      </c>
      <c r="P22" s="322">
        <v>1539.557</v>
      </c>
      <c r="Q22" s="322">
        <v>1653.9349999999999</v>
      </c>
      <c r="R22" s="322">
        <v>1661</v>
      </c>
      <c r="S22" s="322">
        <v>1431</v>
      </c>
      <c r="T22" s="322">
        <v>1240.25</v>
      </c>
      <c r="U22" s="322">
        <v>1090</v>
      </c>
      <c r="V22" s="322">
        <v>861.65432699999963</v>
      </c>
      <c r="W22" s="322">
        <v>611.32800000000009</v>
      </c>
      <c r="X22" s="322">
        <v>441.69</v>
      </c>
      <c r="Y22" s="323">
        <v>0</v>
      </c>
      <c r="AA22" s="545">
        <v>16</v>
      </c>
      <c r="AB22" s="543">
        <v>1097.3800000000001</v>
      </c>
      <c r="AC22" s="540">
        <v>1458.32</v>
      </c>
      <c r="AD22" s="540">
        <v>1539.557</v>
      </c>
      <c r="AE22" s="540">
        <v>1653.9349999999999</v>
      </c>
      <c r="AF22" s="540">
        <v>1661</v>
      </c>
      <c r="AG22" s="540">
        <v>1431</v>
      </c>
      <c r="AH22" s="540">
        <v>1240.25</v>
      </c>
      <c r="AI22" s="540">
        <v>1090</v>
      </c>
      <c r="AJ22" s="540">
        <v>861.65</v>
      </c>
      <c r="AK22" s="540">
        <v>611.33000000000004</v>
      </c>
      <c r="AL22" s="540">
        <v>441.69</v>
      </c>
      <c r="AM22" s="544">
        <v>0</v>
      </c>
      <c r="AN22"/>
      <c r="AO22" s="547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27" customHeight="1">
      <c r="A23" s="273">
        <f t="shared" si="1"/>
        <v>13</v>
      </c>
      <c r="B23" s="274" t="s">
        <v>41</v>
      </c>
      <c r="C23" s="274" t="s">
        <v>81</v>
      </c>
      <c r="D23" s="484">
        <v>82.8</v>
      </c>
      <c r="E23" s="485">
        <v>0.42899999999999999</v>
      </c>
      <c r="F23" s="484">
        <v>81.209999999999994</v>
      </c>
      <c r="G23" s="485">
        <v>0.20699999999999999</v>
      </c>
      <c r="H23" s="518">
        <v>80.78</v>
      </c>
      <c r="I23" s="520">
        <v>0.16</v>
      </c>
      <c r="J23" s="459" t="s">
        <v>207</v>
      </c>
      <c r="K23" s="463">
        <f t="shared" si="0"/>
        <v>0</v>
      </c>
      <c r="L23" s="268"/>
      <c r="M23" s="315">
        <v>17</v>
      </c>
      <c r="N23" s="322">
        <v>1100.047</v>
      </c>
      <c r="O23" s="322">
        <v>1459</v>
      </c>
      <c r="P23" s="322">
        <v>1537.43</v>
      </c>
      <c r="Q23" s="322">
        <v>1649.404</v>
      </c>
      <c r="R23" s="322">
        <v>1654</v>
      </c>
      <c r="S23" s="322">
        <v>1430</v>
      </c>
      <c r="T23" s="322">
        <v>1233.933</v>
      </c>
      <c r="U23" s="322">
        <v>1091</v>
      </c>
      <c r="V23" s="322">
        <v>853.03458699999987</v>
      </c>
      <c r="W23" s="322">
        <v>603.21900000000016</v>
      </c>
      <c r="X23" s="322">
        <v>436.83</v>
      </c>
      <c r="Y23" s="323">
        <v>0</v>
      </c>
      <c r="AA23" s="542">
        <v>17</v>
      </c>
      <c r="AB23" s="543">
        <v>1100.047</v>
      </c>
      <c r="AC23" s="540">
        <v>1459</v>
      </c>
      <c r="AD23" s="540">
        <v>1537.43</v>
      </c>
      <c r="AE23" s="540">
        <v>1649.404</v>
      </c>
      <c r="AF23" s="540">
        <v>1654</v>
      </c>
      <c r="AG23" s="540">
        <v>1430</v>
      </c>
      <c r="AH23" s="540">
        <v>1233.933</v>
      </c>
      <c r="AI23" s="540">
        <v>1091.1300000000001</v>
      </c>
      <c r="AJ23" s="540">
        <v>853.03</v>
      </c>
      <c r="AK23" s="540">
        <v>603.22</v>
      </c>
      <c r="AL23" s="540">
        <v>436.83</v>
      </c>
      <c r="AM23" s="544">
        <v>0</v>
      </c>
      <c r="AN23"/>
      <c r="AO23" s="547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27" customHeight="1">
      <c r="A24" s="273">
        <f t="shared" si="1"/>
        <v>14</v>
      </c>
      <c r="B24" s="274" t="s">
        <v>42</v>
      </c>
      <c r="C24" s="274" t="s">
        <v>81</v>
      </c>
      <c r="D24" s="484">
        <v>69.95</v>
      </c>
      <c r="E24" s="485">
        <v>0.25</v>
      </c>
      <c r="F24" s="484">
        <v>68.72</v>
      </c>
      <c r="G24" s="484">
        <v>0.10199999999999999</v>
      </c>
      <c r="H24" s="518">
        <v>67.989999999999995</v>
      </c>
      <c r="I24" s="520">
        <v>5.1999999999999998E-2</v>
      </c>
      <c r="J24" s="459" t="s">
        <v>207</v>
      </c>
      <c r="K24" s="463">
        <f t="shared" si="0"/>
        <v>0</v>
      </c>
      <c r="L24" s="268"/>
      <c r="M24" s="315">
        <v>18</v>
      </c>
      <c r="N24" s="322">
        <v>1103.213</v>
      </c>
      <c r="O24" s="322">
        <v>1463.24</v>
      </c>
      <c r="P24" s="322">
        <v>1537.38</v>
      </c>
      <c r="Q24" s="322">
        <v>1647.5139999999999</v>
      </c>
      <c r="R24" s="322">
        <v>1645</v>
      </c>
      <c r="S24" s="322">
        <v>1424</v>
      </c>
      <c r="T24" s="322">
        <v>1227.92</v>
      </c>
      <c r="U24" s="322">
        <v>1055</v>
      </c>
      <c r="V24" s="322">
        <v>837.82794299999989</v>
      </c>
      <c r="W24" s="322">
        <v>593.75</v>
      </c>
      <c r="X24" s="322">
        <v>427.74</v>
      </c>
      <c r="Y24" s="323">
        <v>0</v>
      </c>
      <c r="AA24" s="542">
        <v>18</v>
      </c>
      <c r="AB24" s="543">
        <v>1103.213</v>
      </c>
      <c r="AC24" s="540">
        <v>1463.24</v>
      </c>
      <c r="AD24" s="540">
        <v>1537.38</v>
      </c>
      <c r="AE24" s="540">
        <v>1647.5139999999999</v>
      </c>
      <c r="AF24" s="540">
        <v>1645</v>
      </c>
      <c r="AG24" s="540">
        <v>1424</v>
      </c>
      <c r="AH24" s="540">
        <v>1227.92</v>
      </c>
      <c r="AI24" s="540">
        <v>1055</v>
      </c>
      <c r="AJ24" s="540">
        <v>837.8</v>
      </c>
      <c r="AK24" s="540">
        <v>693.75</v>
      </c>
      <c r="AL24" s="540">
        <v>427.74</v>
      </c>
      <c r="AM24" s="544">
        <v>0</v>
      </c>
      <c r="AN24"/>
      <c r="AO24" s="547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27" customHeight="1">
      <c r="A25" s="273">
        <f t="shared" si="1"/>
        <v>15</v>
      </c>
      <c r="B25" s="274" t="s">
        <v>43</v>
      </c>
      <c r="C25" s="274" t="s">
        <v>81</v>
      </c>
      <c r="D25" s="484">
        <v>48.2</v>
      </c>
      <c r="E25" s="485">
        <v>0.32</v>
      </c>
      <c r="F25" s="484">
        <v>44.95</v>
      </c>
      <c r="G25" s="485">
        <v>2.7E-2</v>
      </c>
      <c r="H25" s="518">
        <v>43</v>
      </c>
      <c r="I25" s="520">
        <v>0</v>
      </c>
      <c r="J25" s="459" t="s">
        <v>207</v>
      </c>
      <c r="K25" s="463" t="s">
        <v>216</v>
      </c>
      <c r="L25" s="268"/>
      <c r="M25" s="315">
        <v>19</v>
      </c>
      <c r="N25" s="322">
        <v>1113.79</v>
      </c>
      <c r="O25" s="322">
        <v>1463</v>
      </c>
      <c r="P25" s="322">
        <v>1537.671</v>
      </c>
      <c r="Q25" s="322">
        <v>1658.9010000000001</v>
      </c>
      <c r="R25" s="322">
        <v>1636</v>
      </c>
      <c r="S25" s="322">
        <v>1415.7</v>
      </c>
      <c r="T25" s="322">
        <v>1220.8150000000001</v>
      </c>
      <c r="U25" s="322">
        <v>1055</v>
      </c>
      <c r="V25" s="322">
        <v>834.52499999999986</v>
      </c>
      <c r="W25" s="322">
        <v>604.12400000000014</v>
      </c>
      <c r="X25" s="322">
        <v>423.82</v>
      </c>
      <c r="Y25" s="323">
        <v>0</v>
      </c>
      <c r="AA25" s="542">
        <v>19</v>
      </c>
      <c r="AB25" s="543">
        <v>1113.79</v>
      </c>
      <c r="AC25" s="540">
        <v>1463</v>
      </c>
      <c r="AD25" s="540">
        <v>1537.671</v>
      </c>
      <c r="AE25" s="540">
        <v>1658.9010000000001</v>
      </c>
      <c r="AF25" s="540">
        <v>1636</v>
      </c>
      <c r="AG25" s="540">
        <v>1415.7</v>
      </c>
      <c r="AH25" s="540">
        <v>1220.8150000000001</v>
      </c>
      <c r="AI25" s="540">
        <v>1055</v>
      </c>
      <c r="AJ25" s="540">
        <v>834.53</v>
      </c>
      <c r="AK25" s="540">
        <v>604.12</v>
      </c>
      <c r="AL25" s="540">
        <v>423.82</v>
      </c>
      <c r="AM25" s="544">
        <v>0</v>
      </c>
      <c r="AN25"/>
      <c r="AO25" s="547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27" customHeight="1">
      <c r="A26" s="273">
        <f t="shared" si="1"/>
        <v>16</v>
      </c>
      <c r="B26" s="274" t="s">
        <v>84</v>
      </c>
      <c r="C26" s="274" t="s">
        <v>44</v>
      </c>
      <c r="D26" s="484">
        <v>136</v>
      </c>
      <c r="E26" s="485">
        <v>440</v>
      </c>
      <c r="F26" s="293">
        <v>127.27</v>
      </c>
      <c r="G26" s="293">
        <v>64.412999999999997</v>
      </c>
      <c r="H26" s="518">
        <v>127.04</v>
      </c>
      <c r="I26" s="520">
        <v>60.188899999999997</v>
      </c>
      <c r="J26" s="459" t="s">
        <v>210</v>
      </c>
      <c r="K26" s="463">
        <f t="shared" si="0"/>
        <v>0</v>
      </c>
      <c r="L26" s="268"/>
      <c r="M26" s="315">
        <v>20</v>
      </c>
      <c r="N26" s="322">
        <v>1169</v>
      </c>
      <c r="O26" s="322">
        <v>1485</v>
      </c>
      <c r="P26" s="322">
        <v>1547</v>
      </c>
      <c r="Q26" s="322">
        <v>1656.47</v>
      </c>
      <c r="R26" s="322">
        <v>1623</v>
      </c>
      <c r="S26" s="322">
        <v>1407.8</v>
      </c>
      <c r="T26" s="322">
        <v>1215.44</v>
      </c>
      <c r="U26" s="322">
        <v>1053</v>
      </c>
      <c r="V26" s="322">
        <v>831.18399999999986</v>
      </c>
      <c r="W26" s="322">
        <v>574.22120900000004</v>
      </c>
      <c r="X26" s="322">
        <v>427.82</v>
      </c>
      <c r="Y26" s="323">
        <v>0</v>
      </c>
      <c r="AA26" s="542">
        <v>20</v>
      </c>
      <c r="AB26" s="543">
        <v>1169</v>
      </c>
      <c r="AC26" s="540">
        <v>1485</v>
      </c>
      <c r="AD26" s="540">
        <v>1547</v>
      </c>
      <c r="AE26" s="540">
        <v>1656.47</v>
      </c>
      <c r="AF26" s="540">
        <v>1623</v>
      </c>
      <c r="AG26" s="540">
        <v>1407.8</v>
      </c>
      <c r="AH26" s="540">
        <v>1215.44</v>
      </c>
      <c r="AI26" s="540">
        <v>1053</v>
      </c>
      <c r="AJ26" s="540">
        <v>831.18</v>
      </c>
      <c r="AK26" s="540">
        <v>574.22</v>
      </c>
      <c r="AL26" s="540">
        <v>427.82</v>
      </c>
      <c r="AM26" s="544">
        <v>0</v>
      </c>
      <c r="AN26"/>
      <c r="AO26" s="547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27" customHeight="1">
      <c r="A27" s="273">
        <f t="shared" si="1"/>
        <v>17</v>
      </c>
      <c r="B27" s="274" t="s">
        <v>45</v>
      </c>
      <c r="C27" s="274" t="s">
        <v>44</v>
      </c>
      <c r="D27" s="484">
        <v>113.5</v>
      </c>
      <c r="E27" s="485">
        <v>3.742</v>
      </c>
      <c r="F27" s="293">
        <v>107.37</v>
      </c>
      <c r="G27" s="293">
        <v>1.2569999999999999</v>
      </c>
      <c r="H27" s="521">
        <v>104.04</v>
      </c>
      <c r="I27" s="520">
        <v>0.49399999999999999</v>
      </c>
      <c r="J27" s="459" t="s">
        <v>210</v>
      </c>
      <c r="K27" s="463">
        <f t="shared" si="0"/>
        <v>0</v>
      </c>
      <c r="L27" s="268"/>
      <c r="M27" s="315">
        <v>21</v>
      </c>
      <c r="N27" s="322">
        <v>1172</v>
      </c>
      <c r="O27" s="322">
        <v>1486.52</v>
      </c>
      <c r="P27" s="322">
        <v>1556</v>
      </c>
      <c r="Q27" s="322">
        <v>1659</v>
      </c>
      <c r="R27" s="322">
        <v>1615.54</v>
      </c>
      <c r="S27" s="322">
        <v>1400</v>
      </c>
      <c r="T27" s="322">
        <v>1218.5</v>
      </c>
      <c r="U27" s="322">
        <v>1050</v>
      </c>
      <c r="V27" s="322">
        <v>840.64699999999993</v>
      </c>
      <c r="W27" s="322">
        <v>565.13151399999992</v>
      </c>
      <c r="X27" s="322">
        <v>431.17</v>
      </c>
      <c r="Y27" s="323">
        <v>0</v>
      </c>
      <c r="AA27" s="545">
        <v>21</v>
      </c>
      <c r="AB27" s="543">
        <v>1172</v>
      </c>
      <c r="AC27" s="540">
        <v>1486.52</v>
      </c>
      <c r="AD27" s="540">
        <v>1556</v>
      </c>
      <c r="AE27" s="540">
        <v>1659</v>
      </c>
      <c r="AF27" s="540">
        <v>1615.54</v>
      </c>
      <c r="AG27" s="540">
        <v>1400</v>
      </c>
      <c r="AH27" s="540">
        <v>1218.5</v>
      </c>
      <c r="AI27" s="540">
        <v>1050</v>
      </c>
      <c r="AJ27" s="540">
        <v>840.65</v>
      </c>
      <c r="AK27" s="540">
        <v>565.13</v>
      </c>
      <c r="AL27" s="540">
        <v>431.17</v>
      </c>
      <c r="AM27" s="544">
        <v>0</v>
      </c>
      <c r="AN27"/>
      <c r="AO27" s="54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27" customHeight="1">
      <c r="A28" s="273">
        <f t="shared" si="1"/>
        <v>18</v>
      </c>
      <c r="B28" s="274" t="s">
        <v>46</v>
      </c>
      <c r="C28" s="274" t="s">
        <v>44</v>
      </c>
      <c r="D28" s="484">
        <v>225.4</v>
      </c>
      <c r="E28" s="484">
        <v>1.2</v>
      </c>
      <c r="F28" s="293">
        <v>223.78</v>
      </c>
      <c r="G28" s="293">
        <v>0.14000000000000001</v>
      </c>
      <c r="H28" s="518">
        <v>220.5</v>
      </c>
      <c r="I28" s="520">
        <v>0</v>
      </c>
      <c r="J28" s="459" t="s">
        <v>210</v>
      </c>
      <c r="K28" s="463" t="str">
        <f t="shared" si="0"/>
        <v>Waduk Kosong</v>
      </c>
      <c r="L28" s="268"/>
      <c r="M28" s="315">
        <v>22</v>
      </c>
      <c r="N28" s="322">
        <v>1178</v>
      </c>
      <c r="O28" s="322">
        <v>1483.77</v>
      </c>
      <c r="P28" s="322">
        <v>1561</v>
      </c>
      <c r="Q28" s="322">
        <v>1659</v>
      </c>
      <c r="R28" s="322">
        <v>1606</v>
      </c>
      <c r="S28" s="322">
        <v>1395</v>
      </c>
      <c r="T28" s="322">
        <v>1203.52</v>
      </c>
      <c r="U28" s="322">
        <v>1046</v>
      </c>
      <c r="V28" s="322">
        <v>819.27800000000025</v>
      </c>
      <c r="W28" s="322">
        <v>556.2708550000001</v>
      </c>
      <c r="X28" s="322">
        <v>432.17</v>
      </c>
      <c r="Y28" s="323">
        <v>0</v>
      </c>
      <c r="AA28" s="542">
        <v>22</v>
      </c>
      <c r="AB28" s="543">
        <v>1178</v>
      </c>
      <c r="AC28" s="540">
        <v>1483.77</v>
      </c>
      <c r="AD28" s="540">
        <v>1561</v>
      </c>
      <c r="AE28" s="540">
        <v>1659</v>
      </c>
      <c r="AF28" s="540">
        <v>1606</v>
      </c>
      <c r="AG28" s="540">
        <v>1395</v>
      </c>
      <c r="AH28" s="540">
        <v>1203.52</v>
      </c>
      <c r="AI28" s="540">
        <v>1046</v>
      </c>
      <c r="AJ28" s="540">
        <v>819.28</v>
      </c>
      <c r="AK28" s="540">
        <v>556.27</v>
      </c>
      <c r="AL28" s="540">
        <v>432.17</v>
      </c>
      <c r="AM28" s="544">
        <v>0</v>
      </c>
      <c r="AN28"/>
      <c r="AO28" s="547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27" customHeight="1">
      <c r="A29" s="273">
        <f t="shared" si="1"/>
        <v>19</v>
      </c>
      <c r="B29" s="274" t="s">
        <v>47</v>
      </c>
      <c r="C29" s="274" t="s">
        <v>44</v>
      </c>
      <c r="D29" s="484">
        <v>224</v>
      </c>
      <c r="E29" s="485">
        <v>0.6</v>
      </c>
      <c r="F29" s="293">
        <v>219.53</v>
      </c>
      <c r="G29" s="293">
        <v>0.254</v>
      </c>
      <c r="H29" s="521">
        <v>215.7</v>
      </c>
      <c r="I29" s="522">
        <v>6.4000000000000001E-2</v>
      </c>
      <c r="J29" s="459" t="s">
        <v>210</v>
      </c>
      <c r="K29" s="463">
        <f t="shared" si="0"/>
        <v>0</v>
      </c>
      <c r="L29" s="268"/>
      <c r="M29" s="315">
        <v>23</v>
      </c>
      <c r="N29" s="322">
        <v>1190</v>
      </c>
      <c r="O29" s="322">
        <v>1468.3579999999999</v>
      </c>
      <c r="P29" s="322">
        <v>1566.96</v>
      </c>
      <c r="Q29" s="322">
        <v>1697</v>
      </c>
      <c r="R29" s="322">
        <v>1597</v>
      </c>
      <c r="S29" s="322">
        <v>1389</v>
      </c>
      <c r="T29" s="322">
        <v>1197.72</v>
      </c>
      <c r="U29" s="322">
        <v>1043</v>
      </c>
      <c r="V29" s="322">
        <v>810.23133400000006</v>
      </c>
      <c r="W29" s="322">
        <v>550.10793000000001</v>
      </c>
      <c r="X29" s="322">
        <v>429.98</v>
      </c>
      <c r="Y29" s="323">
        <v>0</v>
      </c>
      <c r="AA29" s="542">
        <v>23</v>
      </c>
      <c r="AB29" s="543">
        <v>1190</v>
      </c>
      <c r="AC29" s="540">
        <v>1468.3579999999999</v>
      </c>
      <c r="AD29" s="540">
        <v>1566.96</v>
      </c>
      <c r="AE29" s="540">
        <v>1697</v>
      </c>
      <c r="AF29" s="540">
        <v>1597</v>
      </c>
      <c r="AG29" s="540">
        <v>1389</v>
      </c>
      <c r="AH29" s="540">
        <v>1197.72</v>
      </c>
      <c r="AI29" s="540">
        <v>1043</v>
      </c>
      <c r="AJ29" s="540">
        <v>810.23</v>
      </c>
      <c r="AK29" s="540">
        <v>550.11</v>
      </c>
      <c r="AL29" s="540">
        <v>429.98</v>
      </c>
      <c r="AM29" s="544">
        <v>0</v>
      </c>
      <c r="AN29"/>
      <c r="AO29" s="547"/>
      <c r="AP29"/>
      <c r="AQ29"/>
      <c r="AR29"/>
      <c r="AS29" s="548"/>
      <c r="AT29"/>
      <c r="AU29"/>
      <c r="AV29"/>
      <c r="AW29"/>
      <c r="AX29"/>
      <c r="AY29"/>
      <c r="AZ29"/>
      <c r="BA29"/>
      <c r="BB29"/>
      <c r="BC29"/>
      <c r="BD29"/>
    </row>
    <row r="30" spans="1:56" ht="27" customHeight="1">
      <c r="A30" s="273">
        <f t="shared" si="1"/>
        <v>20</v>
      </c>
      <c r="B30" s="274" t="s">
        <v>48</v>
      </c>
      <c r="C30" s="274" t="s">
        <v>44</v>
      </c>
      <c r="D30" s="484">
        <v>196</v>
      </c>
      <c r="E30" s="485">
        <v>1.5820000000000001</v>
      </c>
      <c r="F30" s="293">
        <v>191.82</v>
      </c>
      <c r="G30" s="293">
        <v>0.82299999999999995</v>
      </c>
      <c r="H30" s="521">
        <v>192.15</v>
      </c>
      <c r="I30" s="520">
        <v>0.90800000000000003</v>
      </c>
      <c r="J30" s="459" t="s">
        <v>210</v>
      </c>
      <c r="K30" s="463">
        <f t="shared" si="0"/>
        <v>0</v>
      </c>
      <c r="L30" s="268"/>
      <c r="M30" s="315">
        <v>24</v>
      </c>
      <c r="N30" s="322">
        <v>1196</v>
      </c>
      <c r="O30" s="322">
        <v>1463</v>
      </c>
      <c r="P30" s="322">
        <v>1585.3</v>
      </c>
      <c r="Q30" s="322">
        <v>1721</v>
      </c>
      <c r="R30" s="322">
        <v>1592</v>
      </c>
      <c r="S30" s="322">
        <v>1380</v>
      </c>
      <c r="T30" s="322">
        <v>1191.617</v>
      </c>
      <c r="U30" s="322">
        <v>1041</v>
      </c>
      <c r="V30" s="322">
        <v>802.21521900000005</v>
      </c>
      <c r="W30" s="322">
        <v>543.39600000000007</v>
      </c>
      <c r="X30" s="322">
        <v>424.56</v>
      </c>
      <c r="Y30" s="323">
        <v>0</v>
      </c>
      <c r="AA30" s="542">
        <v>24</v>
      </c>
      <c r="AB30" s="543">
        <v>1196</v>
      </c>
      <c r="AC30" s="540">
        <v>1463</v>
      </c>
      <c r="AD30" s="540">
        <v>1585.3</v>
      </c>
      <c r="AE30" s="540">
        <v>1721</v>
      </c>
      <c r="AF30" s="540">
        <v>1592</v>
      </c>
      <c r="AG30" s="540">
        <v>1380</v>
      </c>
      <c r="AH30" s="540">
        <v>1191.617</v>
      </c>
      <c r="AI30" s="540">
        <v>1041</v>
      </c>
      <c r="AJ30" s="540">
        <v>802.22</v>
      </c>
      <c r="AK30" s="540">
        <v>543.4</v>
      </c>
      <c r="AL30" s="540">
        <v>424.56</v>
      </c>
      <c r="AM30" s="544">
        <v>0</v>
      </c>
      <c r="AN30"/>
      <c r="AO30" s="547"/>
      <c r="AP30"/>
      <c r="AQ30"/>
      <c r="AR30"/>
      <c r="AS30" s="548"/>
      <c r="AT30"/>
      <c r="AU30"/>
      <c r="AV30"/>
      <c r="AW30"/>
      <c r="AX30"/>
      <c r="AY30"/>
      <c r="AZ30"/>
      <c r="BA30"/>
      <c r="BB30"/>
      <c r="BC30"/>
      <c r="BD30"/>
    </row>
    <row r="31" spans="1:56" ht="27" customHeight="1">
      <c r="A31" s="273">
        <f t="shared" si="1"/>
        <v>21</v>
      </c>
      <c r="B31" s="274" t="s">
        <v>49</v>
      </c>
      <c r="C31" s="274" t="s">
        <v>44</v>
      </c>
      <c r="D31" s="484">
        <v>174</v>
      </c>
      <c r="E31" s="485">
        <v>0.47899999999999998</v>
      </c>
      <c r="F31" s="293">
        <v>172.72</v>
      </c>
      <c r="G31" s="293">
        <v>0.109</v>
      </c>
      <c r="H31" s="521">
        <v>171.5</v>
      </c>
      <c r="I31" s="520">
        <v>0</v>
      </c>
      <c r="J31" s="459" t="s">
        <v>210</v>
      </c>
      <c r="K31" s="463" t="str">
        <f t="shared" si="0"/>
        <v>Waduk Kosong</v>
      </c>
      <c r="L31" s="268"/>
      <c r="M31" s="315">
        <v>25</v>
      </c>
      <c r="N31" s="322">
        <v>1210</v>
      </c>
      <c r="O31" s="322">
        <v>1456.37</v>
      </c>
      <c r="P31" s="322">
        <v>1590.71</v>
      </c>
      <c r="Q31" s="322">
        <v>1743</v>
      </c>
      <c r="R31" s="322">
        <v>1584</v>
      </c>
      <c r="S31" s="322">
        <v>1372.64</v>
      </c>
      <c r="T31" s="322">
        <v>1185.8900000000001</v>
      </c>
      <c r="U31" s="322">
        <v>1034</v>
      </c>
      <c r="V31" s="322">
        <v>794.17558199999996</v>
      </c>
      <c r="W31" s="322">
        <v>536.14400000000001</v>
      </c>
      <c r="X31" s="322">
        <v>416.98</v>
      </c>
      <c r="Y31" s="323">
        <v>0</v>
      </c>
      <c r="AA31" s="542">
        <v>25</v>
      </c>
      <c r="AB31" s="543">
        <v>1210</v>
      </c>
      <c r="AC31" s="540">
        <v>1456.37</v>
      </c>
      <c r="AD31" s="540">
        <v>1590.71</v>
      </c>
      <c r="AE31" s="540">
        <v>1743</v>
      </c>
      <c r="AF31" s="540">
        <v>1584</v>
      </c>
      <c r="AG31" s="540">
        <v>1372.64</v>
      </c>
      <c r="AH31" s="540">
        <v>1185.8900000000001</v>
      </c>
      <c r="AI31" s="540">
        <v>1034</v>
      </c>
      <c r="AJ31" s="540">
        <v>794.18</v>
      </c>
      <c r="AK31" s="540">
        <v>536.14</v>
      </c>
      <c r="AL31" s="540">
        <v>416.98</v>
      </c>
      <c r="AM31" s="544">
        <v>0</v>
      </c>
      <c r="AN31"/>
      <c r="AO31" s="547"/>
      <c r="AP31"/>
      <c r="AQ31"/>
      <c r="AR31"/>
      <c r="AS31" s="548"/>
      <c r="AT31"/>
      <c r="AU31"/>
      <c r="AV31"/>
      <c r="AW31"/>
      <c r="AX31"/>
      <c r="AY31"/>
      <c r="AZ31"/>
      <c r="BA31"/>
      <c r="BB31"/>
      <c r="BC31"/>
      <c r="BD31"/>
    </row>
    <row r="32" spans="1:56" ht="27" customHeight="1">
      <c r="A32" s="270">
        <f t="shared" si="1"/>
        <v>22</v>
      </c>
      <c r="B32" s="271" t="s">
        <v>50</v>
      </c>
      <c r="C32" s="271" t="s">
        <v>44</v>
      </c>
      <c r="D32" s="482">
        <v>229.1</v>
      </c>
      <c r="E32" s="483">
        <v>0.81299999999999994</v>
      </c>
      <c r="F32" s="307">
        <v>224.8</v>
      </c>
      <c r="G32" s="307">
        <v>0.41699999999999998</v>
      </c>
      <c r="H32" s="523">
        <v>216</v>
      </c>
      <c r="I32" s="589">
        <v>0</v>
      </c>
      <c r="J32" s="459" t="s">
        <v>210</v>
      </c>
      <c r="K32" s="463" t="str">
        <f t="shared" si="0"/>
        <v>Waduk Kosong</v>
      </c>
      <c r="L32" s="268"/>
      <c r="M32" s="315">
        <v>26</v>
      </c>
      <c r="N32" s="322">
        <v>1221</v>
      </c>
      <c r="O32" s="322">
        <v>1452.1669999999999</v>
      </c>
      <c r="P32" s="322">
        <v>1594.2</v>
      </c>
      <c r="Q32" s="322">
        <v>1747</v>
      </c>
      <c r="R32" s="322">
        <v>1589</v>
      </c>
      <c r="S32" s="322">
        <v>1367.76</v>
      </c>
      <c r="T32" s="322">
        <v>1179.048</v>
      </c>
      <c r="U32" s="322">
        <v>1030</v>
      </c>
      <c r="V32" s="322">
        <v>784.92914800000005</v>
      </c>
      <c r="W32" s="322">
        <v>545.95499999999993</v>
      </c>
      <c r="X32" s="322">
        <v>418.92</v>
      </c>
      <c r="Y32" s="323">
        <v>0</v>
      </c>
      <c r="AA32" s="545">
        <v>26</v>
      </c>
      <c r="AB32" s="543">
        <v>1221</v>
      </c>
      <c r="AC32" s="540">
        <v>1452.1669999999999</v>
      </c>
      <c r="AD32" s="540">
        <v>1594.2</v>
      </c>
      <c r="AE32" s="540">
        <v>1747</v>
      </c>
      <c r="AF32" s="540">
        <v>1589</v>
      </c>
      <c r="AG32" s="540">
        <v>1367.76</v>
      </c>
      <c r="AH32" s="540">
        <v>1179.048</v>
      </c>
      <c r="AI32" s="540">
        <v>1029.9570000000001</v>
      </c>
      <c r="AJ32" s="540">
        <v>784.93</v>
      </c>
      <c r="AK32" s="540">
        <v>545.96</v>
      </c>
      <c r="AL32" s="540">
        <v>418.92</v>
      </c>
      <c r="AM32" s="544">
        <v>0</v>
      </c>
      <c r="AN32"/>
      <c r="AO32" s="547"/>
      <c r="AP32"/>
      <c r="AQ32"/>
      <c r="AR32"/>
      <c r="AS32" s="548"/>
      <c r="AT32"/>
      <c r="AU32"/>
      <c r="AV32"/>
      <c r="AW32"/>
      <c r="AX32"/>
      <c r="AY32"/>
      <c r="AZ32"/>
      <c r="BA32"/>
      <c r="BB32"/>
      <c r="BC32"/>
      <c r="BD32"/>
    </row>
    <row r="33" spans="1:56" ht="27" customHeight="1">
      <c r="A33" s="273">
        <f t="shared" si="1"/>
        <v>23</v>
      </c>
      <c r="B33" s="274" t="s">
        <v>51</v>
      </c>
      <c r="C33" s="274" t="s">
        <v>44</v>
      </c>
      <c r="D33" s="484">
        <v>249</v>
      </c>
      <c r="E33" s="485">
        <v>2.1240000000000001</v>
      </c>
      <c r="F33" s="293">
        <v>241.44</v>
      </c>
      <c r="G33" s="293">
        <v>0.39100000000000001</v>
      </c>
      <c r="H33" s="521">
        <v>236.5</v>
      </c>
      <c r="I33" s="522">
        <v>0</v>
      </c>
      <c r="J33" s="459" t="s">
        <v>210</v>
      </c>
      <c r="K33" s="463" t="str">
        <f t="shared" si="0"/>
        <v>Waduk Kosong</v>
      </c>
      <c r="L33" s="268"/>
      <c r="M33" s="315">
        <v>27</v>
      </c>
      <c r="N33" s="322">
        <v>1241.48</v>
      </c>
      <c r="O33" s="322">
        <v>1447.6679999999999</v>
      </c>
      <c r="P33" s="322">
        <v>1594.5</v>
      </c>
      <c r="Q33" s="322">
        <v>1743</v>
      </c>
      <c r="R33" s="322">
        <v>1577</v>
      </c>
      <c r="S33" s="322">
        <v>1359.76</v>
      </c>
      <c r="T33" s="322">
        <v>1171</v>
      </c>
      <c r="U33" s="322">
        <v>1029</v>
      </c>
      <c r="V33" s="322">
        <v>777.40527799999984</v>
      </c>
      <c r="W33" s="322">
        <v>519.19558100000006</v>
      </c>
      <c r="X33" s="322">
        <v>420.79</v>
      </c>
      <c r="Y33" s="323">
        <v>0</v>
      </c>
      <c r="AA33" s="542">
        <v>27</v>
      </c>
      <c r="AB33" s="543">
        <v>1241.48</v>
      </c>
      <c r="AC33" s="540">
        <v>1447.6679999999999</v>
      </c>
      <c r="AD33" s="540">
        <v>1594.5</v>
      </c>
      <c r="AE33" s="540">
        <v>1743</v>
      </c>
      <c r="AF33" s="540">
        <v>1577</v>
      </c>
      <c r="AG33" s="540">
        <v>1359.76</v>
      </c>
      <c r="AH33" s="540">
        <v>1171</v>
      </c>
      <c r="AI33" s="540">
        <v>1029</v>
      </c>
      <c r="AJ33" s="540">
        <v>777.41</v>
      </c>
      <c r="AK33" s="540">
        <v>519.20000000000005</v>
      </c>
      <c r="AL33" s="540">
        <v>420.79</v>
      </c>
      <c r="AM33" s="544">
        <v>0</v>
      </c>
      <c r="AN33"/>
      <c r="AO33" s="547"/>
      <c r="AP33"/>
      <c r="AQ33"/>
      <c r="AR33"/>
      <c r="AS33" s="548"/>
      <c r="AT33"/>
      <c r="AU33"/>
      <c r="AV33"/>
      <c r="AW33"/>
      <c r="AX33"/>
      <c r="AY33"/>
      <c r="AZ33"/>
      <c r="BA33"/>
      <c r="BB33"/>
      <c r="BC33"/>
      <c r="BD33"/>
    </row>
    <row r="34" spans="1:56" ht="27" customHeight="1">
      <c r="A34" s="273">
        <f t="shared" si="1"/>
        <v>24</v>
      </c>
      <c r="B34" s="274" t="s">
        <v>52</v>
      </c>
      <c r="C34" s="274" t="s">
        <v>85</v>
      </c>
      <c r="D34" s="484">
        <v>164.75</v>
      </c>
      <c r="E34" s="484">
        <v>5</v>
      </c>
      <c r="F34" s="293">
        <v>156.65</v>
      </c>
      <c r="G34" s="293">
        <v>1.1679999999999999</v>
      </c>
      <c r="H34" s="518">
        <v>151.35</v>
      </c>
      <c r="I34" s="522">
        <v>5.6800000000000003E-2</v>
      </c>
      <c r="J34" s="459" t="s">
        <v>210</v>
      </c>
      <c r="K34" s="463">
        <f t="shared" si="0"/>
        <v>0</v>
      </c>
      <c r="L34" s="268"/>
      <c r="M34" s="315">
        <v>28</v>
      </c>
      <c r="N34" s="322">
        <v>1241.0250000000001</v>
      </c>
      <c r="O34" s="322">
        <v>1445.55</v>
      </c>
      <c r="P34" s="322">
        <v>1598.92</v>
      </c>
      <c r="Q34" s="322">
        <v>1738</v>
      </c>
      <c r="R34" s="322">
        <v>1566</v>
      </c>
      <c r="S34" s="322">
        <v>1352</v>
      </c>
      <c r="T34" s="322">
        <v>1152</v>
      </c>
      <c r="U34" s="322">
        <v>1024</v>
      </c>
      <c r="V34" s="322">
        <v>762.38427100000001</v>
      </c>
      <c r="W34" s="322">
        <v>512.08813199999997</v>
      </c>
      <c r="X34" s="322">
        <v>417.19</v>
      </c>
      <c r="Y34" s="323">
        <v>0</v>
      </c>
      <c r="AA34" s="542">
        <v>28</v>
      </c>
      <c r="AB34" s="543">
        <v>1241.0250000000001</v>
      </c>
      <c r="AC34" s="540">
        <v>1445.55</v>
      </c>
      <c r="AD34" s="540">
        <v>1598.92</v>
      </c>
      <c r="AE34" s="540">
        <v>1738</v>
      </c>
      <c r="AF34" s="540">
        <v>1566</v>
      </c>
      <c r="AG34" s="540">
        <v>1352</v>
      </c>
      <c r="AH34" s="540">
        <v>1152.45</v>
      </c>
      <c r="AI34" s="540">
        <v>1024</v>
      </c>
      <c r="AJ34" s="540">
        <v>762.38</v>
      </c>
      <c r="AK34" s="540">
        <v>512.09</v>
      </c>
      <c r="AL34" s="540">
        <v>417.19</v>
      </c>
      <c r="AM34" s="544">
        <v>0</v>
      </c>
      <c r="AN34"/>
      <c r="AO34" s="547"/>
      <c r="AP34"/>
      <c r="AQ34"/>
      <c r="AR34"/>
      <c r="AS34" s="548"/>
      <c r="AT34"/>
      <c r="AU34"/>
      <c r="AV34"/>
      <c r="AW34"/>
      <c r="AX34"/>
      <c r="AY34"/>
      <c r="AZ34"/>
      <c r="BA34"/>
      <c r="BB34"/>
      <c r="BC34"/>
      <c r="BD34"/>
    </row>
    <row r="35" spans="1:56" ht="27" customHeight="1">
      <c r="A35" s="273">
        <f t="shared" si="1"/>
        <v>25</v>
      </c>
      <c r="B35" s="274" t="s">
        <v>53</v>
      </c>
      <c r="C35" s="274" t="s">
        <v>85</v>
      </c>
      <c r="D35" s="484">
        <v>179.1</v>
      </c>
      <c r="E35" s="485">
        <v>4.2</v>
      </c>
      <c r="F35" s="243">
        <v>171.39</v>
      </c>
      <c r="G35" s="243">
        <v>0.92500000000000004</v>
      </c>
      <c r="H35" s="518">
        <v>168.6</v>
      </c>
      <c r="I35" s="520">
        <v>4.3700000000000003E-2</v>
      </c>
      <c r="J35" s="459" t="s">
        <v>210</v>
      </c>
      <c r="K35" s="463">
        <f t="shared" si="0"/>
        <v>0</v>
      </c>
      <c r="L35" s="268"/>
      <c r="M35" s="315">
        <v>29</v>
      </c>
      <c r="N35" s="322">
        <v>1252.08</v>
      </c>
      <c r="O35" s="322">
        <v>0</v>
      </c>
      <c r="P35" s="322">
        <v>1609.835</v>
      </c>
      <c r="Q35" s="322">
        <v>1739.4</v>
      </c>
      <c r="R35" s="322">
        <v>1557</v>
      </c>
      <c r="S35" s="322">
        <v>1347</v>
      </c>
      <c r="T35" s="322">
        <v>1160</v>
      </c>
      <c r="U35" s="322">
        <v>1022</v>
      </c>
      <c r="V35" s="322">
        <v>751.48208099999988</v>
      </c>
      <c r="W35" s="322">
        <v>505.11571700000002</v>
      </c>
      <c r="X35" s="322">
        <v>409.36</v>
      </c>
      <c r="Y35" s="323">
        <v>0</v>
      </c>
      <c r="AA35" s="542">
        <v>29</v>
      </c>
      <c r="AB35" s="543">
        <v>1252.08</v>
      </c>
      <c r="AC35" s="549"/>
      <c r="AD35" s="540">
        <v>1609.835</v>
      </c>
      <c r="AE35" s="540">
        <v>1739.4</v>
      </c>
      <c r="AF35" s="540">
        <v>1557</v>
      </c>
      <c r="AG35" s="540">
        <v>1347</v>
      </c>
      <c r="AH35" s="540">
        <v>1159.55</v>
      </c>
      <c r="AI35" s="540">
        <v>1022</v>
      </c>
      <c r="AJ35" s="540">
        <v>751.48</v>
      </c>
      <c r="AK35" s="540">
        <v>505.12</v>
      </c>
      <c r="AL35" s="540">
        <v>409.36</v>
      </c>
      <c r="AM35" s="544">
        <v>0</v>
      </c>
      <c r="AN35"/>
      <c r="AO35" s="547"/>
      <c r="AP35"/>
      <c r="AQ35"/>
      <c r="AR35"/>
      <c r="AS35" s="548"/>
      <c r="AT35"/>
      <c r="AU35"/>
      <c r="AV35"/>
      <c r="AW35"/>
      <c r="AX35"/>
      <c r="AY35"/>
      <c r="AZ35"/>
      <c r="BA35"/>
      <c r="BB35"/>
      <c r="BC35"/>
      <c r="BD35"/>
    </row>
    <row r="36" spans="1:56" ht="27" customHeight="1">
      <c r="A36" s="273">
        <f t="shared" si="1"/>
        <v>26</v>
      </c>
      <c r="B36" s="274" t="s">
        <v>54</v>
      </c>
      <c r="C36" s="274" t="s">
        <v>86</v>
      </c>
      <c r="D36" s="484">
        <v>325.56</v>
      </c>
      <c r="E36" s="485">
        <v>0.70099999999999996</v>
      </c>
      <c r="F36" s="243">
        <v>319.35000000000002</v>
      </c>
      <c r="G36" s="243">
        <v>0.24199999999999999</v>
      </c>
      <c r="H36" s="521">
        <v>315.86</v>
      </c>
      <c r="I36" s="522">
        <v>0.182</v>
      </c>
      <c r="J36" s="459" t="s">
        <v>210</v>
      </c>
      <c r="K36" s="463">
        <f t="shared" si="0"/>
        <v>0</v>
      </c>
      <c r="L36" s="268"/>
      <c r="M36" s="315">
        <v>30</v>
      </c>
      <c r="N36" s="322">
        <v>1262.1500000000001</v>
      </c>
      <c r="O36" s="322">
        <v>0</v>
      </c>
      <c r="P36" s="322">
        <v>1612.5889999999999</v>
      </c>
      <c r="Q36" s="322">
        <v>1736</v>
      </c>
      <c r="R36" s="322">
        <v>1543</v>
      </c>
      <c r="S36" s="322">
        <v>1343.9</v>
      </c>
      <c r="T36" s="322">
        <v>1151</v>
      </c>
      <c r="U36" s="322">
        <v>1017</v>
      </c>
      <c r="V36" s="322">
        <v>741.66972699999997</v>
      </c>
      <c r="W36" s="322">
        <v>498.84433799999999</v>
      </c>
      <c r="X36" s="322">
        <v>411.75</v>
      </c>
      <c r="Y36" s="323">
        <v>0</v>
      </c>
      <c r="AA36" s="542">
        <v>30</v>
      </c>
      <c r="AB36" s="543">
        <v>1262.1500000000001</v>
      </c>
      <c r="AC36" s="550"/>
      <c r="AD36" s="540">
        <v>1612.5889999999999</v>
      </c>
      <c r="AE36" s="540">
        <v>1736</v>
      </c>
      <c r="AF36" s="540">
        <v>1543</v>
      </c>
      <c r="AG36" s="540">
        <v>1343.9</v>
      </c>
      <c r="AH36" s="540">
        <v>1151</v>
      </c>
      <c r="AI36" s="540">
        <v>1017</v>
      </c>
      <c r="AJ36" s="540">
        <v>741.67</v>
      </c>
      <c r="AK36" s="540">
        <v>498.84</v>
      </c>
      <c r="AL36" s="540">
        <v>411.75</v>
      </c>
      <c r="AM36" s="544">
        <v>0</v>
      </c>
      <c r="AN36"/>
      <c r="AO36" s="547"/>
      <c r="AP36"/>
      <c r="AQ36"/>
      <c r="AR36"/>
      <c r="AS36" s="548"/>
      <c r="AT36"/>
      <c r="AU36"/>
      <c r="AV36"/>
      <c r="AW36"/>
      <c r="AX36"/>
      <c r="AY36"/>
      <c r="AZ36"/>
      <c r="BA36"/>
      <c r="BB36"/>
      <c r="BC36"/>
      <c r="BD36"/>
    </row>
    <row r="37" spans="1:56" ht="27" customHeight="1">
      <c r="A37" s="273">
        <f t="shared" si="1"/>
        <v>27</v>
      </c>
      <c r="B37" s="274" t="s">
        <v>55</v>
      </c>
      <c r="C37" s="274" t="s">
        <v>86</v>
      </c>
      <c r="D37" s="484">
        <v>129.19999999999999</v>
      </c>
      <c r="E37" s="485">
        <v>0.5</v>
      </c>
      <c r="F37" s="293">
        <v>124.17</v>
      </c>
      <c r="G37" s="293">
        <v>5.8000000000000003E-2</v>
      </c>
      <c r="H37" s="521">
        <v>122.2</v>
      </c>
      <c r="I37" s="520">
        <v>0</v>
      </c>
      <c r="J37" s="459" t="s">
        <v>210</v>
      </c>
      <c r="K37" s="463" t="str">
        <f t="shared" si="0"/>
        <v>Waduk Kosong</v>
      </c>
      <c r="L37" s="268"/>
      <c r="M37" s="315">
        <v>31</v>
      </c>
      <c r="N37" s="322">
        <v>1287.5</v>
      </c>
      <c r="O37" s="322">
        <v>0</v>
      </c>
      <c r="P37" s="322">
        <v>1607.482</v>
      </c>
      <c r="Q37" s="322">
        <v>0</v>
      </c>
      <c r="R37" s="322">
        <v>1534</v>
      </c>
      <c r="S37" s="322">
        <v>0</v>
      </c>
      <c r="T37" s="322">
        <v>1150</v>
      </c>
      <c r="U37" s="322">
        <v>1014</v>
      </c>
      <c r="V37" s="322">
        <v>0</v>
      </c>
      <c r="W37" s="322">
        <v>493.49657300000018</v>
      </c>
      <c r="X37" s="322">
        <v>0</v>
      </c>
      <c r="Y37" s="323">
        <v>0</v>
      </c>
      <c r="AA37" s="542">
        <v>31</v>
      </c>
      <c r="AB37" s="543">
        <v>1287.5</v>
      </c>
      <c r="AC37" s="550"/>
      <c r="AD37" s="540">
        <v>1607.482</v>
      </c>
      <c r="AE37" s="550"/>
      <c r="AF37" s="540">
        <v>1534</v>
      </c>
      <c r="AG37" s="550"/>
      <c r="AH37" s="540">
        <v>1150</v>
      </c>
      <c r="AI37" s="540">
        <v>1014</v>
      </c>
      <c r="AJ37" s="550"/>
      <c r="AK37" s="540">
        <v>493.5</v>
      </c>
      <c r="AL37" s="550"/>
      <c r="AM37" s="544">
        <v>0</v>
      </c>
      <c r="AN37"/>
      <c r="AO37" s="547"/>
      <c r="AP37"/>
      <c r="AQ37"/>
      <c r="AR37"/>
      <c r="AS37" s="548"/>
      <c r="AT37"/>
      <c r="AU37"/>
      <c r="AV37"/>
      <c r="AW37"/>
      <c r="AX37"/>
      <c r="AY37"/>
      <c r="AZ37"/>
      <c r="BA37"/>
      <c r="BB37"/>
      <c r="BC37"/>
      <c r="BD37"/>
    </row>
    <row r="38" spans="1:56" ht="27" customHeight="1" thickBot="1">
      <c r="A38" s="273">
        <f t="shared" si="1"/>
        <v>28</v>
      </c>
      <c r="B38" s="274" t="s">
        <v>56</v>
      </c>
      <c r="C38" s="274" t="s">
        <v>86</v>
      </c>
      <c r="D38" s="484">
        <v>282.77999999999997</v>
      </c>
      <c r="E38" s="485">
        <v>0.51300000000000001</v>
      </c>
      <c r="F38" s="293">
        <v>279.55</v>
      </c>
      <c r="G38" s="293">
        <v>0.23400000000000001</v>
      </c>
      <c r="H38" s="518">
        <v>275.77999999999997</v>
      </c>
      <c r="I38" s="520">
        <v>0</v>
      </c>
      <c r="J38" s="459" t="s">
        <v>210</v>
      </c>
      <c r="K38" s="463" t="str">
        <f t="shared" si="0"/>
        <v>Waduk Kosong</v>
      </c>
      <c r="L38" s="268"/>
      <c r="M38" s="318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7"/>
      <c r="AA38" s="551"/>
      <c r="AB38" s="552"/>
      <c r="AC38" s="553"/>
      <c r="AD38" s="553"/>
      <c r="AE38" s="553"/>
      <c r="AF38" s="553"/>
      <c r="AG38" s="553"/>
      <c r="AH38" s="553"/>
      <c r="AI38" s="553"/>
      <c r="AJ38" s="553"/>
      <c r="AK38" s="553"/>
      <c r="AL38" s="553"/>
      <c r="AM38" s="554"/>
      <c r="AN38"/>
      <c r="AO38" s="547"/>
      <c r="AP38"/>
      <c r="AQ38"/>
      <c r="AR38"/>
      <c r="AS38" s="548"/>
      <c r="AT38"/>
      <c r="AU38"/>
      <c r="AV38"/>
      <c r="AW38"/>
      <c r="AX38"/>
      <c r="AY38"/>
      <c r="AZ38"/>
      <c r="BA38"/>
      <c r="BB38"/>
      <c r="BC38"/>
      <c r="BD38"/>
    </row>
    <row r="39" spans="1:56" ht="27" customHeight="1">
      <c r="A39" s="273">
        <f t="shared" si="1"/>
        <v>29</v>
      </c>
      <c r="B39" s="274" t="s">
        <v>57</v>
      </c>
      <c r="C39" s="274" t="s">
        <v>86</v>
      </c>
      <c r="D39" s="484">
        <v>99</v>
      </c>
      <c r="E39" s="485">
        <v>2.6110000000000002</v>
      </c>
      <c r="F39" s="293">
        <v>93.49</v>
      </c>
      <c r="G39" s="293">
        <v>0.46899999999999997</v>
      </c>
      <c r="H39" s="521">
        <v>90</v>
      </c>
      <c r="I39" s="522">
        <v>0</v>
      </c>
      <c r="J39" s="459" t="s">
        <v>210</v>
      </c>
      <c r="K39" s="463" t="str">
        <f t="shared" si="0"/>
        <v>Waduk Kosong</v>
      </c>
      <c r="L39" s="268"/>
      <c r="M39" s="319" t="s">
        <v>148</v>
      </c>
      <c r="N39" s="320">
        <f t="shared" ref="N39:W39" si="2">MAX(N7:N37)</f>
        <v>1287.5</v>
      </c>
      <c r="O39" s="320">
        <f t="shared" si="2"/>
        <v>1486.52</v>
      </c>
      <c r="P39" s="320">
        <f t="shared" si="2"/>
        <v>1612.5889999999999</v>
      </c>
      <c r="Q39" s="320">
        <f t="shared" si="2"/>
        <v>1747</v>
      </c>
      <c r="R39" s="320">
        <f t="shared" si="2"/>
        <v>1741.6</v>
      </c>
      <c r="S39" s="320">
        <f t="shared" si="2"/>
        <v>1529</v>
      </c>
      <c r="T39" s="320">
        <f t="shared" si="2"/>
        <v>1337.96</v>
      </c>
      <c r="U39" s="320">
        <f t="shared" si="2"/>
        <v>1146</v>
      </c>
      <c r="V39" s="320">
        <f t="shared" si="2"/>
        <v>1037.1899999999998</v>
      </c>
      <c r="W39" s="320">
        <f t="shared" si="2"/>
        <v>732.24092199999996</v>
      </c>
      <c r="X39" s="320">
        <f>MAX(X7:X37)</f>
        <v>509.38061900000008</v>
      </c>
      <c r="Y39" s="321"/>
      <c r="AA39" s="555" t="s">
        <v>148</v>
      </c>
      <c r="AB39" s="556">
        <f t="shared" ref="AB39:AM39" si="3">IF(AB43&gt;$BU$62,"tad",IF(AB45&gt;$BU$62,"tad",MAX(AB7:AB37)))</f>
        <v>1287.5</v>
      </c>
      <c r="AC39" s="557">
        <f t="shared" si="3"/>
        <v>1486.52</v>
      </c>
      <c r="AD39" s="558">
        <f>IF(AD43&gt;$BU$62,"tad",IF(AD45&gt;$BU$62,"tad",MAX(AD7:AD37)))</f>
        <v>1612.5889999999999</v>
      </c>
      <c r="AE39" s="559">
        <f t="shared" si="3"/>
        <v>1747</v>
      </c>
      <c r="AF39" s="557">
        <f t="shared" si="3"/>
        <v>1741.6</v>
      </c>
      <c r="AG39" s="557">
        <f t="shared" si="3"/>
        <v>1529</v>
      </c>
      <c r="AH39" s="557">
        <f t="shared" si="3"/>
        <v>1337.96</v>
      </c>
      <c r="AI39" s="557">
        <f t="shared" si="3"/>
        <v>1146</v>
      </c>
      <c r="AJ39" s="557">
        <f t="shared" si="3"/>
        <v>1037.19</v>
      </c>
      <c r="AK39" s="557">
        <f t="shared" si="3"/>
        <v>732.24</v>
      </c>
      <c r="AL39" s="557">
        <f t="shared" si="3"/>
        <v>509.38</v>
      </c>
      <c r="AM39" s="560">
        <f t="shared" si="3"/>
        <v>0</v>
      </c>
      <c r="AN39"/>
      <c r="AO39" s="547"/>
      <c r="AP39"/>
      <c r="AQ39"/>
      <c r="AR39"/>
      <c r="AS39" s="548"/>
      <c r="AT39"/>
      <c r="AU39"/>
      <c r="AV39"/>
      <c r="AW39"/>
      <c r="AX39"/>
      <c r="AY39"/>
      <c r="AZ39"/>
      <c r="BA39"/>
      <c r="BB39"/>
      <c r="BC39"/>
      <c r="BD39"/>
    </row>
    <row r="40" spans="1:56" ht="27" customHeight="1">
      <c r="A40" s="273">
        <f t="shared" si="1"/>
        <v>30</v>
      </c>
      <c r="B40" s="274" t="s">
        <v>58</v>
      </c>
      <c r="C40" s="274" t="s">
        <v>86</v>
      </c>
      <c r="D40" s="484">
        <v>189.7</v>
      </c>
      <c r="E40" s="484">
        <v>7.9000000000000001E-2</v>
      </c>
      <c r="F40" s="293">
        <v>188.8</v>
      </c>
      <c r="G40" s="293">
        <v>5.0999999999999997E-2</v>
      </c>
      <c r="H40" s="521">
        <v>186.99</v>
      </c>
      <c r="I40" s="522">
        <v>4.3999999999999997E-2</v>
      </c>
      <c r="J40" s="459" t="s">
        <v>210</v>
      </c>
      <c r="K40" s="463">
        <f t="shared" si="0"/>
        <v>0</v>
      </c>
      <c r="L40" s="268"/>
      <c r="M40" s="315" t="s">
        <v>149</v>
      </c>
      <c r="N40" s="322">
        <f>SUM(N7:N37)/31</f>
        <v>1131.9385806451614</v>
      </c>
      <c r="O40" s="322">
        <f>SUM(O7:O37)/28</f>
        <v>1427.7358928571432</v>
      </c>
      <c r="P40" s="322">
        <f t="shared" ref="P40:U40" si="4">SUM(P7:P37)/31</f>
        <v>1539.6858387096775</v>
      </c>
      <c r="Q40" s="322">
        <f>SUM(Q7:Q37)/30</f>
        <v>1674.2511000000002</v>
      </c>
      <c r="R40" s="322">
        <f t="shared" si="4"/>
        <v>1648.2596774193548</v>
      </c>
      <c r="S40" s="322">
        <f>SUM(S7:S37)/30</f>
        <v>1438.1103333333335</v>
      </c>
      <c r="T40" s="322">
        <f t="shared" si="4"/>
        <v>1240.9435483870968</v>
      </c>
      <c r="U40" s="322">
        <f t="shared" si="4"/>
        <v>1077.8064516129032</v>
      </c>
      <c r="V40" s="322">
        <f>SUM(V7:V37)/30</f>
        <v>884.4764414</v>
      </c>
      <c r="W40" s="322">
        <f>SUM(W7:W37)/30</f>
        <v>632.84777740000004</v>
      </c>
      <c r="X40" s="322">
        <f>SUM(X7:X37)/30</f>
        <v>440.77253063333336</v>
      </c>
      <c r="Y40" s="323"/>
      <c r="AA40" s="561" t="s">
        <v>149</v>
      </c>
      <c r="AB40" s="562">
        <f t="shared" ref="AB40:AM40" si="5">IF(AB43&gt;$BU$62,"tad",IF(AB45&gt;$BU$62,"tad",AVERAGE(AB7:AB37)))</f>
        <v>1131.9385806451614</v>
      </c>
      <c r="AC40" s="563">
        <f t="shared" si="5"/>
        <v>1427.7358928571432</v>
      </c>
      <c r="AD40" s="563">
        <f>IF(AD43&gt;$BU$62,"tad",IF(AD45&gt;$BU$62,"tad",AVERAGE(AD7:AD37)))</f>
        <v>1539.6858387096775</v>
      </c>
      <c r="AE40" s="563">
        <f t="shared" si="5"/>
        <v>1674.2511000000002</v>
      </c>
      <c r="AF40" s="563">
        <f t="shared" si="5"/>
        <v>1648.2596774193548</v>
      </c>
      <c r="AG40" s="563">
        <f t="shared" si="5"/>
        <v>1438.1103333333335</v>
      </c>
      <c r="AH40" s="563">
        <f t="shared" si="5"/>
        <v>1240.9435483870968</v>
      </c>
      <c r="AI40" s="563">
        <f t="shared" si="5"/>
        <v>1077.8021612903226</v>
      </c>
      <c r="AJ40" s="563">
        <f t="shared" si="5"/>
        <v>884.47899999999993</v>
      </c>
      <c r="AK40" s="563">
        <f t="shared" si="5"/>
        <v>615.66032258064513</v>
      </c>
      <c r="AL40" s="563">
        <f t="shared" si="5"/>
        <v>440.77366666666666</v>
      </c>
      <c r="AM40" s="564">
        <v>23</v>
      </c>
      <c r="AN40"/>
      <c r="AO40" s="547"/>
      <c r="AP40"/>
      <c r="AQ40"/>
      <c r="AR40"/>
      <c r="AS40" s="548"/>
      <c r="AT40"/>
      <c r="AU40"/>
      <c r="AV40"/>
      <c r="AW40"/>
      <c r="AX40"/>
      <c r="AY40"/>
      <c r="AZ40"/>
      <c r="BA40"/>
      <c r="BB40"/>
      <c r="BC40"/>
      <c r="BD40"/>
    </row>
    <row r="41" spans="1:56" ht="27" customHeight="1" thickBot="1">
      <c r="A41" s="273">
        <f t="shared" si="1"/>
        <v>31</v>
      </c>
      <c r="B41" s="274" t="s">
        <v>59</v>
      </c>
      <c r="C41" s="274" t="s">
        <v>86</v>
      </c>
      <c r="D41" s="484">
        <v>171.19</v>
      </c>
      <c r="E41" s="485">
        <v>9.6879999999999994E-2</v>
      </c>
      <c r="F41" s="293">
        <v>170.2</v>
      </c>
      <c r="G41" s="309">
        <v>7.2999999999999995E-2</v>
      </c>
      <c r="H41" s="521">
        <v>167.19</v>
      </c>
      <c r="I41" s="522">
        <v>0</v>
      </c>
      <c r="J41" s="459" t="s">
        <v>210</v>
      </c>
      <c r="K41" s="463" t="str">
        <f t="shared" si="0"/>
        <v>Waduk Kosong</v>
      </c>
      <c r="L41" s="268"/>
      <c r="M41" s="316" t="s">
        <v>150</v>
      </c>
      <c r="N41" s="324">
        <f t="shared" ref="N41:W41" si="6">MIN(N7:N37)</f>
        <v>1029</v>
      </c>
      <c r="O41" s="324">
        <f>MIN(O7:O34)</f>
        <v>1334.35</v>
      </c>
      <c r="P41" s="324">
        <f t="shared" si="6"/>
        <v>1445.79</v>
      </c>
      <c r="Q41" s="324">
        <f>MIN(Q7:Q36)</f>
        <v>1616</v>
      </c>
      <c r="R41" s="324">
        <f t="shared" si="6"/>
        <v>1534</v>
      </c>
      <c r="S41" s="324">
        <f>MIN(S7:S36)</f>
        <v>1343.9</v>
      </c>
      <c r="T41" s="324">
        <f t="shared" si="6"/>
        <v>1150</v>
      </c>
      <c r="U41" s="324">
        <f t="shared" si="6"/>
        <v>1014</v>
      </c>
      <c r="V41" s="324">
        <f>MIN(V7:V36)</f>
        <v>741.66972699999997</v>
      </c>
      <c r="W41" s="324">
        <f t="shared" si="6"/>
        <v>493.49657300000018</v>
      </c>
      <c r="X41" s="324">
        <f>MIN(X7:X36)</f>
        <v>409.36</v>
      </c>
      <c r="Y41" s="325"/>
      <c r="AA41" s="565" t="s">
        <v>150</v>
      </c>
      <c r="AB41" s="566">
        <f t="shared" ref="AB41:AM41" si="7">IF(AB43&gt;$BU$62,"tad",IF(AB45&gt;$BU$62,"tad",MIN(AB7:AB37)))</f>
        <v>1029</v>
      </c>
      <c r="AC41" s="567">
        <f t="shared" si="7"/>
        <v>1334.35</v>
      </c>
      <c r="AD41" s="567">
        <f t="shared" si="7"/>
        <v>1445.79</v>
      </c>
      <c r="AE41" s="567">
        <f t="shared" si="7"/>
        <v>1616</v>
      </c>
      <c r="AF41" s="567">
        <f t="shared" si="7"/>
        <v>1534</v>
      </c>
      <c r="AG41" s="567">
        <f t="shared" si="7"/>
        <v>1343.9</v>
      </c>
      <c r="AH41" s="567">
        <f t="shared" si="7"/>
        <v>1150</v>
      </c>
      <c r="AI41" s="567">
        <f t="shared" si="7"/>
        <v>1014</v>
      </c>
      <c r="AJ41" s="567">
        <f t="shared" si="7"/>
        <v>741.67</v>
      </c>
      <c r="AK41" s="567">
        <f t="shared" si="7"/>
        <v>493.5</v>
      </c>
      <c r="AL41" s="568">
        <f t="shared" si="7"/>
        <v>409.36</v>
      </c>
      <c r="AM41" s="569">
        <f t="shared" si="7"/>
        <v>0</v>
      </c>
      <c r="AN41"/>
      <c r="AO41" s="547"/>
      <c r="AP41"/>
      <c r="AQ41"/>
      <c r="AR41"/>
      <c r="AS41" s="548"/>
      <c r="AT41"/>
      <c r="AU41"/>
      <c r="AV41"/>
      <c r="AW41"/>
      <c r="AX41"/>
      <c r="AY41"/>
      <c r="AZ41"/>
      <c r="BA41"/>
      <c r="BB41"/>
      <c r="BC41"/>
      <c r="BD41"/>
    </row>
    <row r="42" spans="1:56" ht="27" customHeight="1">
      <c r="A42" s="273">
        <f t="shared" si="1"/>
        <v>32</v>
      </c>
      <c r="B42" s="274" t="s">
        <v>60</v>
      </c>
      <c r="C42" s="274" t="s">
        <v>87</v>
      </c>
      <c r="D42" s="484">
        <v>142.6</v>
      </c>
      <c r="E42" s="485">
        <v>9.157</v>
      </c>
      <c r="F42" s="293">
        <v>140.19999999999999</v>
      </c>
      <c r="G42" s="293">
        <v>3.3530000000000002</v>
      </c>
      <c r="H42" s="518">
        <v>138.93</v>
      </c>
      <c r="I42" s="590">
        <v>0.95099999999999996</v>
      </c>
      <c r="J42" s="459" t="s">
        <v>210</v>
      </c>
      <c r="K42" s="463">
        <f t="shared" si="0"/>
        <v>0</v>
      </c>
      <c r="L42" s="268"/>
      <c r="M42" s="319" t="s">
        <v>151</v>
      </c>
      <c r="N42" s="320">
        <f>(SUM(N7:N21)/15)</f>
        <v>1070.362066666667</v>
      </c>
      <c r="O42" s="320">
        <f t="shared" ref="O42:W42" si="8">(SUM(O7:O21)/15)</f>
        <v>1396.3094666666666</v>
      </c>
      <c r="P42" s="320">
        <f t="shared" si="8"/>
        <v>1503.5817999999999</v>
      </c>
      <c r="Q42" s="320">
        <f t="shared" si="8"/>
        <v>1651.9272666666666</v>
      </c>
      <c r="R42" s="320">
        <f t="shared" si="8"/>
        <v>1701.1006666666667</v>
      </c>
      <c r="S42" s="320">
        <f t="shared" si="8"/>
        <v>1488.5166666666667</v>
      </c>
      <c r="T42" s="320">
        <f t="shared" si="8"/>
        <v>1291.3731333333335</v>
      </c>
      <c r="U42" s="320">
        <f t="shared" si="8"/>
        <v>1114.5333333333333</v>
      </c>
      <c r="V42" s="320">
        <f t="shared" si="8"/>
        <v>962.10998300000006</v>
      </c>
      <c r="W42" s="320">
        <f t="shared" si="8"/>
        <v>678.20303153333327</v>
      </c>
      <c r="X42" s="320">
        <f t="shared" ref="X42" si="9">(SUM(X7:X21)/15)</f>
        <v>456.8270612666667</v>
      </c>
      <c r="Y42" s="321"/>
      <c r="AA42" s="555" t="s">
        <v>151</v>
      </c>
      <c r="AB42" s="556">
        <f t="shared" ref="AB42:AM42" si="10">IF(AB43&gt;$BU$62,"tad",AVERAGE(AB7:AB21))</f>
        <v>1070.362066666667</v>
      </c>
      <c r="AC42" s="557">
        <f t="shared" si="10"/>
        <v>1396.3094666666666</v>
      </c>
      <c r="AD42" s="557">
        <f t="shared" si="10"/>
        <v>1503.5817999999999</v>
      </c>
      <c r="AE42" s="557">
        <f t="shared" si="10"/>
        <v>1651.9272666666666</v>
      </c>
      <c r="AF42" s="557">
        <f t="shared" si="10"/>
        <v>1701.1006666666667</v>
      </c>
      <c r="AG42" s="557">
        <f t="shared" si="10"/>
        <v>1488.5166666666667</v>
      </c>
      <c r="AH42" s="557">
        <f t="shared" si="10"/>
        <v>1291.3731333333335</v>
      </c>
      <c r="AI42" s="557">
        <f t="shared" si="10"/>
        <v>1114.5186666666666</v>
      </c>
      <c r="AJ42" s="557">
        <f t="shared" si="10"/>
        <v>962.11666666666667</v>
      </c>
      <c r="AK42" s="557">
        <f t="shared" si="10"/>
        <v>678.20466666666653</v>
      </c>
      <c r="AL42" s="557">
        <f t="shared" si="10"/>
        <v>456.8293333333333</v>
      </c>
      <c r="AM42" s="560">
        <f t="shared" si="10"/>
        <v>0</v>
      </c>
      <c r="AN42"/>
      <c r="AO42" s="547"/>
      <c r="AP42"/>
      <c r="AQ42"/>
      <c r="AR42"/>
      <c r="AS42" s="548"/>
      <c r="AT42"/>
      <c r="AU42"/>
      <c r="AV42"/>
      <c r="AW42"/>
      <c r="AX42"/>
      <c r="AY42"/>
      <c r="AZ42"/>
      <c r="BA42"/>
      <c r="BB42"/>
      <c r="BC42"/>
      <c r="BD42"/>
    </row>
    <row r="43" spans="1:56" ht="27" customHeight="1" thickBot="1">
      <c r="A43" s="273">
        <f t="shared" si="1"/>
        <v>33</v>
      </c>
      <c r="B43" s="274" t="s">
        <v>61</v>
      </c>
      <c r="C43" s="274" t="s">
        <v>87</v>
      </c>
      <c r="D43" s="484">
        <v>239.5</v>
      </c>
      <c r="E43" s="485">
        <v>2.6720000000000002</v>
      </c>
      <c r="F43" s="293">
        <v>236.02</v>
      </c>
      <c r="G43" s="309">
        <v>0.98199999999999998</v>
      </c>
      <c r="H43" s="518">
        <v>231.5</v>
      </c>
      <c r="I43" s="590">
        <v>0</v>
      </c>
      <c r="J43" s="459" t="s">
        <v>210</v>
      </c>
      <c r="K43" s="463" t="str">
        <f t="shared" si="0"/>
        <v>Waduk Kosong</v>
      </c>
      <c r="L43" s="268"/>
      <c r="M43" s="316" t="s">
        <v>152</v>
      </c>
      <c r="N43" s="324">
        <v>0</v>
      </c>
      <c r="O43" s="324">
        <v>0</v>
      </c>
      <c r="P43" s="324">
        <v>0</v>
      </c>
      <c r="Q43" s="324">
        <v>0</v>
      </c>
      <c r="R43" s="324">
        <v>0</v>
      </c>
      <c r="S43" s="324">
        <v>0</v>
      </c>
      <c r="T43" s="324">
        <v>0</v>
      </c>
      <c r="U43" s="324">
        <v>0</v>
      </c>
      <c r="V43" s="324">
        <v>0</v>
      </c>
      <c r="W43" s="324">
        <v>0</v>
      </c>
      <c r="X43" s="324">
        <v>0</v>
      </c>
      <c r="Y43" s="325">
        <v>0</v>
      </c>
      <c r="AA43" s="551" t="s">
        <v>152</v>
      </c>
      <c r="AB43" s="566">
        <f t="shared" ref="AB43:AM43" si="11">IF(AQ52&gt;0,AQ52,0)</f>
        <v>0</v>
      </c>
      <c r="AC43" s="567">
        <f t="shared" si="11"/>
        <v>0</v>
      </c>
      <c r="AD43" s="567">
        <f t="shared" si="11"/>
        <v>0</v>
      </c>
      <c r="AE43" s="567">
        <f t="shared" si="11"/>
        <v>0</v>
      </c>
      <c r="AF43" s="567">
        <f t="shared" si="11"/>
        <v>0</v>
      </c>
      <c r="AG43" s="567">
        <f t="shared" si="11"/>
        <v>0</v>
      </c>
      <c r="AH43" s="567">
        <f t="shared" si="11"/>
        <v>0</v>
      </c>
      <c r="AI43" s="567">
        <f t="shared" si="11"/>
        <v>0</v>
      </c>
      <c r="AJ43" s="567">
        <f t="shared" si="11"/>
        <v>0</v>
      </c>
      <c r="AK43" s="567">
        <f t="shared" si="11"/>
        <v>0</v>
      </c>
      <c r="AL43" s="567">
        <f t="shared" si="11"/>
        <v>0</v>
      </c>
      <c r="AM43" s="569">
        <f t="shared" si="11"/>
        <v>0</v>
      </c>
      <c r="AN43"/>
      <c r="AO43" s="547"/>
      <c r="AP43"/>
      <c r="AQ43"/>
      <c r="AR43"/>
      <c r="AS43" s="548"/>
      <c r="AT43"/>
      <c r="AU43"/>
      <c r="AV43"/>
      <c r="AW43"/>
      <c r="AX43"/>
      <c r="AY43"/>
      <c r="AZ43"/>
      <c r="BA43"/>
      <c r="BB43"/>
      <c r="BC43"/>
      <c r="BD43"/>
    </row>
    <row r="44" spans="1:56" ht="27" customHeight="1">
      <c r="A44" s="273">
        <f t="shared" si="1"/>
        <v>34</v>
      </c>
      <c r="B44" s="274" t="s">
        <v>62</v>
      </c>
      <c r="C44" s="274" t="s">
        <v>88</v>
      </c>
      <c r="D44" s="484">
        <v>120.5</v>
      </c>
      <c r="E44" s="485">
        <v>3.677</v>
      </c>
      <c r="F44" s="293">
        <v>119.18</v>
      </c>
      <c r="G44" s="293">
        <v>1.3620000000000001</v>
      </c>
      <c r="H44" s="518">
        <v>119.45</v>
      </c>
      <c r="I44" s="520">
        <v>1.8029999999999999</v>
      </c>
      <c r="J44" s="459" t="s">
        <v>210</v>
      </c>
      <c r="K44" s="463">
        <f>IF(I44=0,"Waduk Kosong",)</f>
        <v>0</v>
      </c>
      <c r="L44" s="268"/>
      <c r="M44" s="317" t="s">
        <v>153</v>
      </c>
      <c r="N44" s="328">
        <f>SUM(N22:N37)/15</f>
        <v>1268.9776666666667</v>
      </c>
      <c r="O44" s="328">
        <f>SUM(O22:O37)/12</f>
        <v>1585.9969166666667</v>
      </c>
      <c r="P44" s="328">
        <f t="shared" ref="P44:U44" si="12">SUM(P22:P37)/15</f>
        <v>1678.4355999999998</v>
      </c>
      <c r="Q44" s="328">
        <f>SUM(Q22:Q37)/14</f>
        <v>1817.7588571428573</v>
      </c>
      <c r="R44" s="328">
        <f t="shared" si="12"/>
        <v>1705.3026666666667</v>
      </c>
      <c r="S44" s="328">
        <f>SUM(S22:S37)/14</f>
        <v>1486.8257142857144</v>
      </c>
      <c r="T44" s="328">
        <f t="shared" si="12"/>
        <v>1273.2435333333333</v>
      </c>
      <c r="U44" s="328">
        <f t="shared" si="12"/>
        <v>1112.9333333333334</v>
      </c>
      <c r="V44" s="320">
        <f>(SUM(V22:V36)/15)</f>
        <v>806.84289980000005</v>
      </c>
      <c r="W44" s="320">
        <f>(SUM(W22:W36)/15)</f>
        <v>554.59275173333333</v>
      </c>
      <c r="X44" s="320">
        <f>(SUM(X22:X36)/8)</f>
        <v>796.34624999999994</v>
      </c>
      <c r="Y44" s="329"/>
      <c r="AA44" s="555" t="s">
        <v>153</v>
      </c>
      <c r="AB44" s="556">
        <f t="shared" ref="AB44:AM44" si="13">IF(AB45&gt;$BU$62,"tad",AVERAGE(AB22:AB37))</f>
        <v>1189.6665625000001</v>
      </c>
      <c r="AC44" s="557">
        <f t="shared" si="13"/>
        <v>1463.9971538461539</v>
      </c>
      <c r="AD44" s="557">
        <f t="shared" si="13"/>
        <v>1573.5333749999998</v>
      </c>
      <c r="AE44" s="557">
        <f t="shared" si="13"/>
        <v>1696.5749333333335</v>
      </c>
      <c r="AF44" s="557">
        <f t="shared" si="13"/>
        <v>1598.7212500000001</v>
      </c>
      <c r="AG44" s="557">
        <f t="shared" si="13"/>
        <v>1387.7040000000002</v>
      </c>
      <c r="AH44" s="557">
        <f t="shared" si="13"/>
        <v>1193.6658125000001</v>
      </c>
      <c r="AI44" s="557">
        <f t="shared" si="13"/>
        <v>1043.3804375</v>
      </c>
      <c r="AJ44" s="557">
        <f t="shared" si="13"/>
        <v>806.84133333333318</v>
      </c>
      <c r="AK44" s="557">
        <f t="shared" si="13"/>
        <v>557.02499999999998</v>
      </c>
      <c r="AL44" s="557">
        <f t="shared" si="13"/>
        <v>424.71799999999996</v>
      </c>
      <c r="AM44" s="560">
        <f t="shared" si="13"/>
        <v>0</v>
      </c>
      <c r="AN44"/>
      <c r="AO44" s="547"/>
      <c r="AP44"/>
      <c r="AQ44"/>
      <c r="AR44"/>
      <c r="AS44" s="548"/>
      <c r="AT44"/>
      <c r="AU44"/>
      <c r="AV44"/>
      <c r="AW44"/>
      <c r="AX44"/>
      <c r="AY44"/>
      <c r="AZ44"/>
      <c r="BA44"/>
      <c r="BB44"/>
      <c r="BC44"/>
      <c r="BD44"/>
    </row>
    <row r="45" spans="1:56" ht="27" customHeight="1" thickBot="1">
      <c r="A45" s="273">
        <f t="shared" si="1"/>
        <v>35</v>
      </c>
      <c r="B45" s="274" t="s">
        <v>63</v>
      </c>
      <c r="C45" s="274" t="s">
        <v>89</v>
      </c>
      <c r="D45" s="484">
        <v>110.56</v>
      </c>
      <c r="E45" s="485">
        <v>2.75</v>
      </c>
      <c r="F45" s="293">
        <v>107.98</v>
      </c>
      <c r="G45" s="293">
        <v>0.49099999999999999</v>
      </c>
      <c r="H45" s="518">
        <v>108.81</v>
      </c>
      <c r="I45" s="520">
        <v>0.85399999999999998</v>
      </c>
      <c r="J45" s="459" t="s">
        <v>210</v>
      </c>
      <c r="K45" s="463">
        <f t="shared" si="0"/>
        <v>0</v>
      </c>
      <c r="L45" s="268"/>
      <c r="M45" s="316" t="s">
        <v>152</v>
      </c>
      <c r="N45" s="324">
        <v>0</v>
      </c>
      <c r="O45" s="324">
        <v>0</v>
      </c>
      <c r="P45" s="324">
        <v>0</v>
      </c>
      <c r="Q45" s="324">
        <v>0</v>
      </c>
      <c r="R45" s="324">
        <v>0</v>
      </c>
      <c r="S45" s="324">
        <v>0</v>
      </c>
      <c r="T45" s="324">
        <v>0</v>
      </c>
      <c r="U45" s="324">
        <v>0</v>
      </c>
      <c r="V45" s="324">
        <v>0</v>
      </c>
      <c r="W45" s="324">
        <v>0</v>
      </c>
      <c r="X45" s="324">
        <v>0</v>
      </c>
      <c r="Y45" s="325">
        <v>0</v>
      </c>
      <c r="AA45" s="551" t="s">
        <v>152</v>
      </c>
      <c r="AB45" s="566">
        <f t="shared" ref="AB45:AM45" si="14">IF(AQ58&gt;0,AQ58,0)</f>
        <v>0</v>
      </c>
      <c r="AC45" s="567">
        <f t="shared" si="14"/>
        <v>0</v>
      </c>
      <c r="AD45" s="567">
        <f t="shared" si="14"/>
        <v>0</v>
      </c>
      <c r="AE45" s="567">
        <f t="shared" si="14"/>
        <v>0</v>
      </c>
      <c r="AF45" s="567">
        <f t="shared" si="14"/>
        <v>0</v>
      </c>
      <c r="AG45" s="567">
        <f t="shared" si="14"/>
        <v>0</v>
      </c>
      <c r="AH45" s="567">
        <f t="shared" si="14"/>
        <v>0</v>
      </c>
      <c r="AI45" s="567">
        <f t="shared" si="14"/>
        <v>0</v>
      </c>
      <c r="AJ45" s="567">
        <f t="shared" si="14"/>
        <v>0</v>
      </c>
      <c r="AK45" s="567">
        <f t="shared" si="14"/>
        <v>0</v>
      </c>
      <c r="AL45" s="567">
        <f t="shared" si="14"/>
        <v>0</v>
      </c>
      <c r="AM45" s="569">
        <f t="shared" si="14"/>
        <v>0</v>
      </c>
      <c r="AN45"/>
      <c r="AO45" s="547"/>
      <c r="AP45"/>
      <c r="AQ45"/>
      <c r="AR45"/>
      <c r="AS45" s="450"/>
      <c r="AT45"/>
      <c r="AU45"/>
      <c r="AV45"/>
      <c r="AW45"/>
      <c r="AX45"/>
      <c r="AY45"/>
      <c r="AZ45"/>
      <c r="BA45"/>
      <c r="BB45"/>
      <c r="BC45"/>
      <c r="BD45"/>
    </row>
    <row r="46" spans="1:56" ht="27" customHeight="1" thickBot="1">
      <c r="A46" s="273">
        <v>36</v>
      </c>
      <c r="B46" s="274" t="s">
        <v>64</v>
      </c>
      <c r="C46" s="274" t="s">
        <v>90</v>
      </c>
      <c r="D46" s="484">
        <v>72</v>
      </c>
      <c r="E46" s="485">
        <v>38.036000000000001</v>
      </c>
      <c r="F46" s="484">
        <v>49.3</v>
      </c>
      <c r="G46" s="485">
        <v>3.1539999999999999</v>
      </c>
      <c r="H46" s="518">
        <v>62.85</v>
      </c>
      <c r="I46" s="590">
        <v>18.027000000000001</v>
      </c>
      <c r="J46" s="459" t="s">
        <v>64</v>
      </c>
      <c r="K46" s="463">
        <f t="shared" si="0"/>
        <v>0</v>
      </c>
      <c r="L46" s="268"/>
      <c r="N46" s="277"/>
      <c r="O46" s="277"/>
      <c r="P46" s="277"/>
      <c r="Q46" s="257"/>
      <c r="R46" s="277"/>
      <c r="S46" s="277"/>
      <c r="T46" s="277"/>
      <c r="U46" s="277"/>
      <c r="V46" s="277"/>
      <c r="W46" s="277"/>
      <c r="X46" s="277"/>
      <c r="Y46" s="277"/>
      <c r="AA46"/>
      <c r="AB46" s="570"/>
      <c r="AC46" s="570"/>
      <c r="AD46" s="570"/>
      <c r="AE46" s="596"/>
      <c r="AF46" s="570"/>
      <c r="AG46" s="570"/>
      <c r="AH46" s="570"/>
      <c r="AI46" s="570"/>
      <c r="AJ46" s="570"/>
      <c r="AK46" s="570"/>
      <c r="AL46" s="570"/>
      <c r="AM46" s="570"/>
      <c r="AN46"/>
      <c r="AO46" s="547"/>
      <c r="AP46"/>
      <c r="AQ46"/>
      <c r="AR46"/>
      <c r="AS46" s="450"/>
      <c r="AT46"/>
      <c r="AU46"/>
      <c r="AV46"/>
      <c r="AW46"/>
      <c r="AX46"/>
      <c r="AY46"/>
      <c r="AZ46"/>
      <c r="BA46"/>
      <c r="BB46"/>
      <c r="BC46"/>
      <c r="BD46"/>
    </row>
    <row r="47" spans="1:56" ht="27" customHeight="1">
      <c r="A47" s="273">
        <f t="shared" si="1"/>
        <v>37</v>
      </c>
      <c r="B47" s="274" t="s">
        <v>65</v>
      </c>
      <c r="C47" s="274" t="s">
        <v>90</v>
      </c>
      <c r="D47" s="484">
        <v>185</v>
      </c>
      <c r="E47" s="485">
        <v>412.66</v>
      </c>
      <c r="F47" s="484">
        <v>162</v>
      </c>
      <c r="G47" s="485">
        <v>176.767</v>
      </c>
      <c r="H47" s="518">
        <v>161.97999999999999</v>
      </c>
      <c r="I47" s="590">
        <v>175.608</v>
      </c>
      <c r="J47" s="459" t="s">
        <v>211</v>
      </c>
      <c r="K47" s="463">
        <f t="shared" si="0"/>
        <v>0</v>
      </c>
      <c r="L47" s="268"/>
      <c r="AA47" s="660"/>
      <c r="AB47" s="661"/>
      <c r="AC47" s="661"/>
      <c r="AD47" s="661"/>
      <c r="AE47" s="661"/>
      <c r="AF47" s="661"/>
      <c r="AG47" s="661"/>
      <c r="AH47" s="661"/>
      <c r="AI47" s="661"/>
      <c r="AJ47" s="661"/>
      <c r="AK47" s="661"/>
      <c r="AL47" s="661"/>
      <c r="AM47" s="661"/>
      <c r="AN47" s="662"/>
      <c r="AO47" s="5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27" customHeight="1" thickBot="1">
      <c r="A48" s="275">
        <v>38</v>
      </c>
      <c r="B48" s="276" t="s">
        <v>66</v>
      </c>
      <c r="C48" s="276" t="s">
        <v>91</v>
      </c>
      <c r="D48" s="487">
        <v>231</v>
      </c>
      <c r="E48" s="488">
        <v>30.48</v>
      </c>
      <c r="F48" s="487">
        <v>229.04</v>
      </c>
      <c r="G48" s="488">
        <v>16.48</v>
      </c>
      <c r="H48" s="580">
        <v>229.02</v>
      </c>
      <c r="I48" s="597">
        <v>16.36</v>
      </c>
      <c r="J48" s="459" t="s">
        <v>212</v>
      </c>
      <c r="K48" s="463">
        <f t="shared" si="0"/>
        <v>0</v>
      </c>
      <c r="L48" s="268"/>
      <c r="AA48" s="663" t="s">
        <v>240</v>
      </c>
      <c r="AB48" s="664"/>
      <c r="AC48" s="664"/>
      <c r="AD48" s="664"/>
      <c r="AE48" s="664"/>
      <c r="AF48" s="664"/>
      <c r="AG48" s="664"/>
      <c r="AH48" s="664"/>
      <c r="AI48" s="664"/>
      <c r="AJ48" s="664"/>
      <c r="AK48" s="664"/>
      <c r="AL48" s="664"/>
      <c r="AM48" s="664"/>
      <c r="AN48" s="665"/>
      <c r="AO48" s="547"/>
      <c r="AP48"/>
      <c r="AQ48" s="546" t="s">
        <v>137</v>
      </c>
      <c r="AR48" s="546" t="s">
        <v>138</v>
      </c>
      <c r="AS48" s="546" t="s">
        <v>139</v>
      </c>
      <c r="AT48" s="546" t="s">
        <v>140</v>
      </c>
      <c r="AU48" s="546" t="s">
        <v>221</v>
      </c>
      <c r="AV48" s="546" t="s">
        <v>141</v>
      </c>
      <c r="AW48" s="546" t="s">
        <v>142</v>
      </c>
      <c r="AX48" s="546" t="s">
        <v>222</v>
      </c>
      <c r="AY48" s="546" t="s">
        <v>144</v>
      </c>
      <c r="AZ48" s="546" t="s">
        <v>223</v>
      </c>
      <c r="BA48" s="546" t="s">
        <v>224</v>
      </c>
      <c r="BB48" s="546" t="s">
        <v>225</v>
      </c>
      <c r="BC48"/>
      <c r="BD48"/>
    </row>
    <row r="49" spans="1:56" ht="27" customHeight="1" thickBot="1">
      <c r="A49" s="269"/>
      <c r="B49" s="242" t="s">
        <v>67</v>
      </c>
      <c r="C49" s="242"/>
      <c r="D49" s="489"/>
      <c r="E49" s="490">
        <f>SUM(E11:E48)</f>
        <v>1819.5947530000003</v>
      </c>
      <c r="F49" s="489"/>
      <c r="G49" s="490">
        <f>SUM(G11:G48)</f>
        <v>491.67899999999997</v>
      </c>
      <c r="H49" s="581"/>
      <c r="I49" s="582">
        <f>SUM(I11:I48)</f>
        <v>411.75139999999999</v>
      </c>
      <c r="J49" s="460"/>
      <c r="K49" s="304"/>
      <c r="L49" s="268"/>
      <c r="AA49" s="666"/>
      <c r="AB49" s="450"/>
      <c r="AC49" s="450"/>
      <c r="AD49" s="450"/>
      <c r="AE49" s="450"/>
      <c r="AF49" s="450"/>
      <c r="AG49" s="450"/>
      <c r="AH49" s="450"/>
      <c r="AI49" s="450"/>
      <c r="AJ49" s="450"/>
      <c r="AK49" s="450"/>
      <c r="AL49" s="450"/>
      <c r="AM49" s="450"/>
      <c r="AN49" s="665"/>
      <c r="AO49" s="571">
        <f>MAX(AB7:AM37)</f>
        <v>1747</v>
      </c>
      <c r="AP49"/>
      <c r="AQ49">
        <v>31</v>
      </c>
      <c r="AR49">
        <v>28</v>
      </c>
      <c r="AS49">
        <v>31</v>
      </c>
      <c r="AT49">
        <v>30</v>
      </c>
      <c r="AU49">
        <v>31</v>
      </c>
      <c r="AV49">
        <v>30</v>
      </c>
      <c r="AW49">
        <v>31</v>
      </c>
      <c r="AX49">
        <v>31</v>
      </c>
      <c r="AY49">
        <v>30</v>
      </c>
      <c r="AZ49">
        <v>31</v>
      </c>
      <c r="BA49">
        <v>30</v>
      </c>
      <c r="BB49">
        <v>31</v>
      </c>
      <c r="BC49"/>
      <c r="BD49"/>
    </row>
    <row r="50" spans="1:56" ht="27" customHeight="1" thickBot="1">
      <c r="A50" s="278" t="s">
        <v>68</v>
      </c>
      <c r="B50" s="279" t="s">
        <v>69</v>
      </c>
      <c r="C50" s="279"/>
      <c r="D50" s="280"/>
      <c r="E50" s="281"/>
      <c r="F50" s="255"/>
      <c r="G50" s="256">
        <v>1</v>
      </c>
      <c r="H50" s="504"/>
      <c r="I50" s="524">
        <f>IFERROR(+I49/G49,0)</f>
        <v>0.83743946762013433</v>
      </c>
      <c r="J50" s="461"/>
      <c r="K50" s="298"/>
      <c r="L50" s="268"/>
      <c r="AA50" s="666"/>
      <c r="AB50" s="450"/>
      <c r="AC50" s="450"/>
      <c r="AD50" s="450"/>
      <c r="AE50" s="450"/>
      <c r="AF50" s="450"/>
      <c r="AG50" s="450"/>
      <c r="AH50" s="450"/>
      <c r="AI50" s="450"/>
      <c r="AJ50" s="450"/>
      <c r="AK50" s="450"/>
      <c r="AL50" s="450"/>
      <c r="AM50" s="450"/>
      <c r="AN50" s="665"/>
      <c r="AO50" s="547"/>
      <c r="AP50" s="572" t="s">
        <v>226</v>
      </c>
      <c r="AQ50">
        <v>15</v>
      </c>
      <c r="AR50">
        <v>15</v>
      </c>
      <c r="AS50">
        <v>15</v>
      </c>
      <c r="AT50">
        <v>15</v>
      </c>
      <c r="AU50">
        <v>15</v>
      </c>
      <c r="AV50">
        <v>15</v>
      </c>
      <c r="AW50">
        <v>15</v>
      </c>
      <c r="AX50">
        <v>15</v>
      </c>
      <c r="AY50">
        <v>15</v>
      </c>
      <c r="AZ50">
        <v>15</v>
      </c>
      <c r="BA50">
        <v>15</v>
      </c>
      <c r="BB50">
        <v>15</v>
      </c>
      <c r="BC50"/>
      <c r="BD50"/>
    </row>
    <row r="51" spans="1:56" ht="27" customHeight="1" thickBot="1">
      <c r="A51" s="283"/>
      <c r="B51" s="284" t="s">
        <v>157</v>
      </c>
      <c r="C51" s="285"/>
      <c r="D51" s="340">
        <f>I11+I13+I14+I17+I26+I47+I48+I46</f>
        <v>398.9119</v>
      </c>
      <c r="E51" s="254">
        <v>1</v>
      </c>
      <c r="F51" s="253" t="s">
        <v>68</v>
      </c>
      <c r="G51" s="254">
        <f>+G49/E49*100%</f>
        <v>0.27021346329415352</v>
      </c>
      <c r="H51" s="506"/>
      <c r="I51" s="525">
        <f>+I49/E49</f>
        <v>0.22628741884484865</v>
      </c>
      <c r="J51" s="462"/>
      <c r="K51" s="466"/>
      <c r="L51" s="268"/>
      <c r="AA51" s="666"/>
      <c r="AB51" s="450"/>
      <c r="AC51" s="450"/>
      <c r="AD51" s="450"/>
      <c r="AE51" s="450"/>
      <c r="AF51" s="450"/>
      <c r="AG51" s="450"/>
      <c r="AH51" s="450"/>
      <c r="AI51" s="450"/>
      <c r="AJ51" s="450"/>
      <c r="AK51" s="450"/>
      <c r="AL51" s="450"/>
      <c r="AM51" s="450"/>
      <c r="AN51" s="665"/>
      <c r="AO51" s="547"/>
      <c r="AP51" s="450" t="s">
        <v>227</v>
      </c>
      <c r="AQ51" s="450">
        <f t="shared" ref="AQ51:BB51" si="15">COUNT(AB7:AB21)</f>
        <v>15</v>
      </c>
      <c r="AR51" s="450">
        <f t="shared" si="15"/>
        <v>15</v>
      </c>
      <c r="AS51" s="450">
        <f t="shared" si="15"/>
        <v>15</v>
      </c>
      <c r="AT51" s="450">
        <f t="shared" si="15"/>
        <v>15</v>
      </c>
      <c r="AU51" s="450">
        <f t="shared" si="15"/>
        <v>15</v>
      </c>
      <c r="AV51" s="450">
        <f t="shared" si="15"/>
        <v>15</v>
      </c>
      <c r="AW51" s="450">
        <f t="shared" si="15"/>
        <v>15</v>
      </c>
      <c r="AX51" s="450">
        <f t="shared" si="15"/>
        <v>15</v>
      </c>
      <c r="AY51" s="450">
        <f t="shared" si="15"/>
        <v>15</v>
      </c>
      <c r="AZ51" s="450">
        <f t="shared" si="15"/>
        <v>15</v>
      </c>
      <c r="BA51" s="450">
        <f t="shared" si="15"/>
        <v>15</v>
      </c>
      <c r="BB51" s="450">
        <f t="shared" si="15"/>
        <v>15</v>
      </c>
      <c r="BC51"/>
      <c r="BD51"/>
    </row>
    <row r="52" spans="1:56" ht="27" customHeight="1" thickBot="1">
      <c r="A52" s="283"/>
      <c r="B52" s="284" t="s">
        <v>156</v>
      </c>
      <c r="C52" s="285"/>
      <c r="D52" s="341">
        <f>I49-D51</f>
        <v>12.839499999999987</v>
      </c>
      <c r="E52" s="251"/>
      <c r="F52" s="245"/>
      <c r="G52" s="251"/>
      <c r="H52" s="514"/>
      <c r="I52" s="526"/>
      <c r="J52" s="287"/>
      <c r="K52" s="287"/>
      <c r="L52" s="268"/>
      <c r="AA52" s="666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665"/>
      <c r="AO52" s="573">
        <f>COUNT(AB42:AM42)</f>
        <v>12</v>
      </c>
      <c r="AP52" t="s">
        <v>228</v>
      </c>
      <c r="AQ52">
        <f t="shared" ref="AQ52:BB52" si="16">AQ50-AQ51</f>
        <v>0</v>
      </c>
      <c r="AR52">
        <f t="shared" si="16"/>
        <v>0</v>
      </c>
      <c r="AS52">
        <f t="shared" si="16"/>
        <v>0</v>
      </c>
      <c r="AT52">
        <f t="shared" si="16"/>
        <v>0</v>
      </c>
      <c r="AU52">
        <f t="shared" si="16"/>
        <v>0</v>
      </c>
      <c r="AV52">
        <f t="shared" si="16"/>
        <v>0</v>
      </c>
      <c r="AW52">
        <f t="shared" si="16"/>
        <v>0</v>
      </c>
      <c r="AX52">
        <f t="shared" si="16"/>
        <v>0</v>
      </c>
      <c r="AY52">
        <f t="shared" si="16"/>
        <v>0</v>
      </c>
      <c r="AZ52">
        <f t="shared" si="16"/>
        <v>0</v>
      </c>
      <c r="BA52">
        <f t="shared" si="16"/>
        <v>0</v>
      </c>
      <c r="BB52">
        <f t="shared" si="16"/>
        <v>0</v>
      </c>
      <c r="BC52"/>
      <c r="BD52"/>
    </row>
    <row r="53" spans="1:56" ht="27" customHeight="1" thickBot="1">
      <c r="C53" s="288"/>
      <c r="F53" s="246"/>
      <c r="G53" s="245"/>
      <c r="H53" s="514"/>
      <c r="I53" s="516"/>
      <c r="J53" s="289"/>
      <c r="K53" s="289"/>
      <c r="L53" s="268"/>
      <c r="AA53" s="666"/>
      <c r="AB53" s="450"/>
      <c r="AC53" s="450"/>
      <c r="AD53" s="450"/>
      <c r="AE53" s="450"/>
      <c r="AF53" s="450"/>
      <c r="AG53" s="450"/>
      <c r="AH53" s="450"/>
      <c r="AI53" s="450"/>
      <c r="AJ53" s="450"/>
      <c r="AK53" s="450"/>
      <c r="AL53" s="450"/>
      <c r="AM53" s="450"/>
      <c r="AN53" s="665"/>
      <c r="AO53" s="57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ht="27" customHeight="1" thickBot="1">
      <c r="A54" s="260"/>
      <c r="B54" s="261"/>
      <c r="C54" s="261"/>
      <c r="D54" s="261"/>
      <c r="E54" s="262">
        <f>E101+1</f>
        <v>29</v>
      </c>
      <c r="F54" s="263" t="s">
        <v>218</v>
      </c>
      <c r="G54" s="262">
        <v>2015</v>
      </c>
      <c r="H54" s="509"/>
      <c r="I54" s="509"/>
      <c r="J54" s="264"/>
      <c r="K54" s="457"/>
      <c r="L54" s="268"/>
      <c r="AA54" s="666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450"/>
      <c r="AM54" s="450"/>
      <c r="AN54" s="665"/>
      <c r="AO54" s="573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ht="27" customHeight="1">
      <c r="A55" s="620" t="s">
        <v>18</v>
      </c>
      <c r="B55" s="622" t="s">
        <v>19</v>
      </c>
      <c r="C55" s="622" t="s">
        <v>76</v>
      </c>
      <c r="D55" s="618" t="s">
        <v>20</v>
      </c>
      <c r="E55" s="619"/>
      <c r="F55" s="618" t="s">
        <v>97</v>
      </c>
      <c r="G55" s="619"/>
      <c r="H55" s="613" t="s">
        <v>22</v>
      </c>
      <c r="I55" s="614"/>
      <c r="J55" s="615" t="s">
        <v>174</v>
      </c>
      <c r="K55" s="239"/>
      <c r="L55" s="251"/>
      <c r="AA55" s="666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665"/>
      <c r="AO55" s="573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ht="27" customHeight="1">
      <c r="A56" s="621"/>
      <c r="B56" s="623"/>
      <c r="C56" s="623"/>
      <c r="D56" s="247" t="s">
        <v>24</v>
      </c>
      <c r="E56" s="247" t="s">
        <v>25</v>
      </c>
      <c r="F56" s="240" t="s">
        <v>24</v>
      </c>
      <c r="G56" s="247" t="s">
        <v>25</v>
      </c>
      <c r="H56" s="510" t="s">
        <v>24</v>
      </c>
      <c r="I56" s="511" t="s">
        <v>25</v>
      </c>
      <c r="J56" s="616"/>
      <c r="K56" s="239"/>
      <c r="L56" s="290"/>
      <c r="AA56" s="666"/>
      <c r="AB56" s="450"/>
      <c r="AC56" s="450"/>
      <c r="AD56" s="450"/>
      <c r="AE56" s="450"/>
      <c r="AF56" s="450"/>
      <c r="AG56" s="450"/>
      <c r="AH56" s="450"/>
      <c r="AI56" s="450"/>
      <c r="AJ56" s="450"/>
      <c r="AK56" s="450"/>
      <c r="AL56" s="450"/>
      <c r="AM56" s="450"/>
      <c r="AN56" s="665"/>
      <c r="AO56" s="573"/>
      <c r="AP56" s="572" t="s">
        <v>229</v>
      </c>
      <c r="AQ56">
        <v>16</v>
      </c>
      <c r="AR56">
        <v>13</v>
      </c>
      <c r="AS56">
        <v>16</v>
      </c>
      <c r="AT56">
        <v>15</v>
      </c>
      <c r="AU56">
        <v>16</v>
      </c>
      <c r="AV56">
        <v>15</v>
      </c>
      <c r="AW56">
        <v>16</v>
      </c>
      <c r="AX56">
        <v>16</v>
      </c>
      <c r="AY56">
        <v>15</v>
      </c>
      <c r="AZ56">
        <v>16</v>
      </c>
      <c r="BA56">
        <v>15</v>
      </c>
      <c r="BB56">
        <v>16</v>
      </c>
      <c r="BC56"/>
      <c r="BD56"/>
    </row>
    <row r="57" spans="1:56" ht="27" customHeight="1" thickBot="1">
      <c r="A57" s="608"/>
      <c r="B57" s="610"/>
      <c r="C57" s="610"/>
      <c r="D57" s="248" t="s">
        <v>26</v>
      </c>
      <c r="E57" s="248" t="s">
        <v>163</v>
      </c>
      <c r="F57" s="241" t="s">
        <v>26</v>
      </c>
      <c r="G57" s="248" t="s">
        <v>163</v>
      </c>
      <c r="H57" s="512" t="s">
        <v>26</v>
      </c>
      <c r="I57" s="513" t="s">
        <v>163</v>
      </c>
      <c r="J57" s="617"/>
      <c r="K57" s="239"/>
      <c r="L57" s="290"/>
      <c r="AA57" s="666"/>
      <c r="AB57" s="450"/>
      <c r="AC57" s="450"/>
      <c r="AD57" s="450"/>
      <c r="AE57" s="450"/>
      <c r="AF57" s="450"/>
      <c r="AG57" s="450"/>
      <c r="AH57" s="450"/>
      <c r="AI57" s="450"/>
      <c r="AJ57" s="450"/>
      <c r="AK57" s="450"/>
      <c r="AL57" s="450"/>
      <c r="AM57" s="450"/>
      <c r="AN57" s="665"/>
      <c r="AO57" s="573">
        <f>COUNT(AB44:AM44)</f>
        <v>12</v>
      </c>
      <c r="AP57" s="450" t="s">
        <v>227</v>
      </c>
      <c r="AQ57" s="450">
        <f t="shared" ref="AQ57:BB57" si="17">COUNT(AB22:AB37)</f>
        <v>16</v>
      </c>
      <c r="AR57" s="450">
        <f t="shared" si="17"/>
        <v>13</v>
      </c>
      <c r="AS57" s="450">
        <f t="shared" si="17"/>
        <v>16</v>
      </c>
      <c r="AT57" s="450">
        <f t="shared" si="17"/>
        <v>15</v>
      </c>
      <c r="AU57" s="450">
        <f t="shared" si="17"/>
        <v>16</v>
      </c>
      <c r="AV57" s="450">
        <f t="shared" si="17"/>
        <v>15</v>
      </c>
      <c r="AW57" s="450">
        <f t="shared" si="17"/>
        <v>16</v>
      </c>
      <c r="AX57" s="450">
        <f t="shared" si="17"/>
        <v>16</v>
      </c>
      <c r="AY57" s="450">
        <f t="shared" si="17"/>
        <v>15</v>
      </c>
      <c r="AZ57" s="450">
        <f t="shared" si="17"/>
        <v>16</v>
      </c>
      <c r="BA57" s="450">
        <f t="shared" si="17"/>
        <v>15</v>
      </c>
      <c r="BB57" s="450">
        <f t="shared" si="17"/>
        <v>16</v>
      </c>
      <c r="BC57"/>
      <c r="BD57"/>
    </row>
    <row r="58" spans="1:56" ht="27" customHeight="1" thickBot="1">
      <c r="A58" s="269">
        <v>1</v>
      </c>
      <c r="B58" s="242">
        <v>2</v>
      </c>
      <c r="C58" s="242">
        <v>3</v>
      </c>
      <c r="D58" s="242">
        <v>4</v>
      </c>
      <c r="E58" s="242">
        <v>5</v>
      </c>
      <c r="F58" s="242">
        <v>6</v>
      </c>
      <c r="G58" s="242">
        <v>7</v>
      </c>
      <c r="H58" s="583">
        <v>8</v>
      </c>
      <c r="I58" s="583">
        <v>9</v>
      </c>
      <c r="J58" s="342">
        <v>10</v>
      </c>
      <c r="K58" s="239"/>
      <c r="L58" s="290"/>
      <c r="AA58" s="666"/>
      <c r="AB58" s="450"/>
      <c r="AC58" s="450"/>
      <c r="AD58" s="450"/>
      <c r="AE58" s="450"/>
      <c r="AF58" s="450"/>
      <c r="AG58" s="450"/>
      <c r="AH58" s="450"/>
      <c r="AI58" s="450"/>
      <c r="AJ58" s="450"/>
      <c r="AK58" s="450"/>
      <c r="AL58" s="450"/>
      <c r="AM58" s="450"/>
      <c r="AN58" s="665"/>
      <c r="AO58" s="547"/>
      <c r="AP58" t="s">
        <v>228</v>
      </c>
      <c r="AQ58">
        <f t="shared" ref="AQ58:BB58" si="18">AQ56-AQ57</f>
        <v>0</v>
      </c>
      <c r="AR58">
        <f t="shared" si="18"/>
        <v>0</v>
      </c>
      <c r="AS58">
        <f t="shared" si="18"/>
        <v>0</v>
      </c>
      <c r="AT58">
        <f t="shared" si="18"/>
        <v>0</v>
      </c>
      <c r="AU58">
        <f t="shared" si="18"/>
        <v>0</v>
      </c>
      <c r="AV58">
        <f t="shared" si="18"/>
        <v>0</v>
      </c>
      <c r="AW58">
        <f t="shared" si="18"/>
        <v>0</v>
      </c>
      <c r="AX58">
        <f t="shared" si="18"/>
        <v>0</v>
      </c>
      <c r="AY58">
        <f t="shared" si="18"/>
        <v>0</v>
      </c>
      <c r="AZ58">
        <f t="shared" si="18"/>
        <v>0</v>
      </c>
      <c r="BA58">
        <f t="shared" si="18"/>
        <v>0</v>
      </c>
      <c r="BB58">
        <f t="shared" si="18"/>
        <v>0</v>
      </c>
      <c r="BC58"/>
      <c r="BD58"/>
    </row>
    <row r="59" spans="1:56" ht="27" customHeight="1">
      <c r="A59" s="270">
        <v>1</v>
      </c>
      <c r="B59" s="271" t="s">
        <v>28</v>
      </c>
      <c r="C59" s="271" t="s">
        <v>77</v>
      </c>
      <c r="D59" s="307">
        <v>55.77</v>
      </c>
      <c r="E59" s="308">
        <v>31.144597999999998</v>
      </c>
      <c r="F59" s="307">
        <v>48.16</v>
      </c>
      <c r="G59" s="307">
        <v>2.5830000000000002</v>
      </c>
      <c r="H59" s="500">
        <v>49.45</v>
      </c>
      <c r="I59" s="500">
        <v>5.38</v>
      </c>
      <c r="J59" s="291" t="str">
        <f>IF(H59&gt;D59,"Limpas","")</f>
        <v/>
      </c>
      <c r="K59" s="292"/>
      <c r="L59" s="290"/>
      <c r="AA59" s="666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  <c r="AL59" s="450"/>
      <c r="AM59" s="450"/>
      <c r="AN59" s="665"/>
      <c r="AO59" s="547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ht="27" customHeight="1">
      <c r="A60" s="273">
        <v>2</v>
      </c>
      <c r="B60" s="274" t="s">
        <v>29</v>
      </c>
      <c r="C60" s="274" t="s">
        <v>77</v>
      </c>
      <c r="D60" s="293">
        <v>339.5</v>
      </c>
      <c r="E60" s="309">
        <v>7.77</v>
      </c>
      <c r="F60" s="293">
        <v>332.94</v>
      </c>
      <c r="G60" s="309">
        <v>2.4649999999999999</v>
      </c>
      <c r="H60" s="501">
        <v>338.25</v>
      </c>
      <c r="I60" s="500">
        <v>4.9619999999999997</v>
      </c>
      <c r="J60" s="291" t="str">
        <f t="shared" ref="J60:J96" si="19">IF(H60&gt;D60,"Limpas","")</f>
        <v/>
      </c>
      <c r="K60" s="292"/>
      <c r="L60" s="290"/>
      <c r="AA60" s="666"/>
      <c r="AB60" s="450"/>
      <c r="AC60" s="450"/>
      <c r="AD60" s="450"/>
      <c r="AE60" s="450"/>
      <c r="AF60" s="450"/>
      <c r="AG60" s="450"/>
      <c r="AH60" s="450"/>
      <c r="AI60" s="450"/>
      <c r="AJ60" s="450"/>
      <c r="AK60" s="450"/>
      <c r="AL60" s="450"/>
      <c r="AM60" s="450"/>
      <c r="AN60" s="665"/>
      <c r="AO60" s="547"/>
      <c r="AP60"/>
      <c r="AQ60" s="574" t="s">
        <v>230</v>
      </c>
      <c r="AR60" s="575"/>
      <c r="AS60" s="576">
        <f>SUM(AB45:AM45)+SUM(AB43:AM43)</f>
        <v>0</v>
      </c>
      <c r="AT60" s="577" t="s">
        <v>231</v>
      </c>
      <c r="AU60"/>
      <c r="AV60"/>
      <c r="AW60"/>
      <c r="AX60"/>
      <c r="AY60"/>
      <c r="AZ60"/>
      <c r="BA60"/>
      <c r="BB60"/>
      <c r="BC60"/>
      <c r="BD60"/>
    </row>
    <row r="61" spans="1:56" ht="27" customHeight="1">
      <c r="A61" s="273">
        <f t="shared" ref="A61:A95" si="20">+A60+1</f>
        <v>3</v>
      </c>
      <c r="B61" s="274" t="s">
        <v>30</v>
      </c>
      <c r="C61" s="274" t="s">
        <v>78</v>
      </c>
      <c r="D61" s="293">
        <v>77.5</v>
      </c>
      <c r="E61" s="309">
        <v>49.020274999999998</v>
      </c>
      <c r="F61" s="293">
        <v>67.099999999999994</v>
      </c>
      <c r="G61" s="309">
        <v>5.6390000000000002</v>
      </c>
      <c r="H61" s="501">
        <v>65.84</v>
      </c>
      <c r="I61" s="591">
        <v>3.552</v>
      </c>
      <c r="J61" s="291" t="str">
        <f t="shared" si="19"/>
        <v/>
      </c>
      <c r="K61" s="292"/>
      <c r="L61" s="268"/>
      <c r="AA61" s="666"/>
      <c r="AB61" s="450"/>
      <c r="AC61" s="450"/>
      <c r="AD61" s="450"/>
      <c r="AE61" s="450"/>
      <c r="AF61" s="450"/>
      <c r="AG61" s="450"/>
      <c r="AH61" s="450"/>
      <c r="AI61" s="450"/>
      <c r="AJ61" s="450"/>
      <c r="AK61" s="450"/>
      <c r="AL61" s="450"/>
      <c r="AM61" s="450"/>
      <c r="AN61" s="665"/>
      <c r="AO61" s="547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ht="27" customHeight="1" thickBot="1">
      <c r="A62" s="273">
        <f t="shared" si="20"/>
        <v>4</v>
      </c>
      <c r="B62" s="274" t="s">
        <v>31</v>
      </c>
      <c r="C62" s="274" t="s">
        <v>79</v>
      </c>
      <c r="D62" s="293">
        <v>463.3</v>
      </c>
      <c r="E62" s="309">
        <v>49.9</v>
      </c>
      <c r="F62" s="484">
        <v>461.16</v>
      </c>
      <c r="G62" s="485">
        <v>12.12</v>
      </c>
      <c r="H62" s="501">
        <v>461.72</v>
      </c>
      <c r="I62" s="592">
        <v>19.920000000000002</v>
      </c>
      <c r="J62" s="291" t="str">
        <f t="shared" si="19"/>
        <v/>
      </c>
      <c r="K62" s="292"/>
      <c r="L62" s="268"/>
      <c r="AA62" s="534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6"/>
      <c r="AO62" s="547"/>
      <c r="AP62"/>
      <c r="AQ62" t="s">
        <v>232</v>
      </c>
      <c r="AR62"/>
      <c r="AS62"/>
      <c r="AT62"/>
      <c r="AU62"/>
      <c r="AV62"/>
      <c r="AW62" t="e">
        <f>+#REF!</f>
        <v>#REF!</v>
      </c>
      <c r="AX62" t="s">
        <v>233</v>
      </c>
      <c r="AY62"/>
      <c r="AZ62"/>
      <c r="BA62"/>
      <c r="BB62"/>
      <c r="BC62"/>
      <c r="BD62"/>
    </row>
    <row r="63" spans="1:56" ht="27" customHeight="1">
      <c r="A63" s="273">
        <f t="shared" si="20"/>
        <v>5</v>
      </c>
      <c r="B63" s="274" t="s">
        <v>32</v>
      </c>
      <c r="C63" s="274" t="s">
        <v>80</v>
      </c>
      <c r="D63" s="293">
        <v>207</v>
      </c>
      <c r="E63" s="309">
        <v>9.5030000000000001</v>
      </c>
      <c r="F63" s="293">
        <v>195.32</v>
      </c>
      <c r="G63" s="243">
        <v>1.218</v>
      </c>
      <c r="H63" s="518">
        <v>192.6</v>
      </c>
      <c r="I63" s="520">
        <v>0.54800000000000004</v>
      </c>
      <c r="J63" s="291" t="str">
        <f t="shared" si="19"/>
        <v/>
      </c>
      <c r="K63" s="292"/>
      <c r="L63" s="252"/>
      <c r="M63" s="268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 s="547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ht="27" customHeight="1">
      <c r="A64" s="273">
        <f t="shared" si="20"/>
        <v>6</v>
      </c>
      <c r="B64" s="274" t="s">
        <v>33</v>
      </c>
      <c r="C64" s="274" t="s">
        <v>80</v>
      </c>
      <c r="D64" s="293">
        <v>320</v>
      </c>
      <c r="E64" s="309">
        <v>5.1509999999999998</v>
      </c>
      <c r="F64" s="293">
        <v>306.97000000000003</v>
      </c>
      <c r="G64" s="243">
        <v>0.65700000000000003</v>
      </c>
      <c r="H64" s="518">
        <v>301.5</v>
      </c>
      <c r="I64" s="521">
        <v>0</v>
      </c>
      <c r="J64" s="291" t="str">
        <f t="shared" si="19"/>
        <v/>
      </c>
      <c r="K64" s="292"/>
      <c r="L64" s="252"/>
      <c r="M64" s="268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 s="547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1:56" ht="27" customHeight="1">
      <c r="A65" s="273">
        <f t="shared" si="20"/>
        <v>7</v>
      </c>
      <c r="B65" s="274" t="s">
        <v>34</v>
      </c>
      <c r="C65" s="274" t="s">
        <v>81</v>
      </c>
      <c r="D65" s="293">
        <v>90</v>
      </c>
      <c r="E65" s="309">
        <v>689.09100000000001</v>
      </c>
      <c r="F65" s="293">
        <v>79.7</v>
      </c>
      <c r="G65" s="293">
        <v>281.37</v>
      </c>
      <c r="H65" s="518">
        <v>70.42</v>
      </c>
      <c r="I65" s="520">
        <v>102.154</v>
      </c>
      <c r="J65" s="291" t="str">
        <f t="shared" si="19"/>
        <v/>
      </c>
      <c r="K65" s="292"/>
      <c r="L65" s="292"/>
      <c r="M65" s="268"/>
      <c r="AA65" s="578" t="s">
        <v>234</v>
      </c>
      <c r="AB65"/>
      <c r="AC65"/>
      <c r="AD65"/>
      <c r="AE65"/>
      <c r="AF65"/>
      <c r="AG65"/>
      <c r="AH65"/>
      <c r="AI65"/>
      <c r="AJ65"/>
      <c r="AK65"/>
      <c r="AL65"/>
      <c r="AM65"/>
      <c r="AN65"/>
      <c r="AO65" s="547"/>
      <c r="AP65" s="667">
        <f>DATE(AB3,1,1)</f>
        <v>1</v>
      </c>
      <c r="AQ65">
        <f t="shared" ref="AQ65:AQ95" si="21">IF(AB7="tad","tad",AB7)</f>
        <v>1029</v>
      </c>
      <c r="AR65">
        <f t="shared" ref="AR65:AR128" si="22">IF(COUNT(AP65:AQ65)=2,0,-AO$49/500)</f>
        <v>0</v>
      </c>
      <c r="AS65"/>
      <c r="AT65"/>
      <c r="AU65"/>
      <c r="AV65"/>
      <c r="AW65"/>
      <c r="AX65"/>
      <c r="AY65"/>
      <c r="AZ65"/>
      <c r="BA65"/>
      <c r="BB65"/>
      <c r="BC65"/>
      <c r="BD65"/>
    </row>
    <row r="66" spans="1:56" ht="27" customHeight="1">
      <c r="A66" s="273">
        <f t="shared" si="20"/>
        <v>8</v>
      </c>
      <c r="B66" s="274" t="s">
        <v>35</v>
      </c>
      <c r="C66" s="274" t="s">
        <v>82</v>
      </c>
      <c r="D66" s="293">
        <v>120.5</v>
      </c>
      <c r="E66" s="309">
        <v>2.0920000000000001</v>
      </c>
      <c r="F66" s="293">
        <v>114.9</v>
      </c>
      <c r="G66" s="309">
        <v>0.22800000000000001</v>
      </c>
      <c r="H66" s="521">
        <v>110.5</v>
      </c>
      <c r="I66" s="522">
        <v>0</v>
      </c>
      <c r="J66" s="291" t="str">
        <f t="shared" si="19"/>
        <v/>
      </c>
      <c r="K66" s="292"/>
      <c r="L66" s="252"/>
      <c r="M66" s="268"/>
      <c r="AA66"/>
      <c r="AB66" t="s">
        <v>235</v>
      </c>
      <c r="AC66"/>
      <c r="AD66"/>
      <c r="AE66"/>
      <c r="AF66"/>
      <c r="AG66"/>
      <c r="AH66"/>
      <c r="AI66"/>
      <c r="AJ66"/>
      <c r="AK66"/>
      <c r="AL66" s="579" t="e">
        <f>+#REF!&amp;"  hari"</f>
        <v>#REF!</v>
      </c>
      <c r="AM66"/>
      <c r="AN66"/>
      <c r="AO66" s="547"/>
      <c r="AP66" s="667">
        <f t="shared" ref="AP66:AP123" si="23">AP65+1</f>
        <v>2</v>
      </c>
      <c r="AQ66">
        <f t="shared" si="21"/>
        <v>1041</v>
      </c>
      <c r="AR66">
        <f t="shared" si="22"/>
        <v>0</v>
      </c>
      <c r="AS66"/>
      <c r="AT66"/>
      <c r="AU66"/>
      <c r="AV66"/>
      <c r="AW66"/>
      <c r="AX66"/>
      <c r="AY66"/>
      <c r="AZ66"/>
      <c r="BA66"/>
      <c r="BB66"/>
      <c r="BC66"/>
      <c r="BD66"/>
    </row>
    <row r="67" spans="1:56" ht="27" customHeight="1">
      <c r="A67" s="273">
        <f t="shared" si="20"/>
        <v>9</v>
      </c>
      <c r="B67" s="274" t="s">
        <v>36</v>
      </c>
      <c r="C67" s="274" t="s">
        <v>82</v>
      </c>
      <c r="D67" s="293">
        <v>120.8</v>
      </c>
      <c r="E67" s="309">
        <v>2.3530000000000002</v>
      </c>
      <c r="F67" s="293">
        <v>113.61</v>
      </c>
      <c r="G67" s="309">
        <v>0.35699999999999998</v>
      </c>
      <c r="H67" s="521">
        <v>116.72</v>
      </c>
      <c r="I67" s="522">
        <v>0.68300000000000005</v>
      </c>
      <c r="J67" s="291" t="str">
        <f t="shared" si="19"/>
        <v/>
      </c>
      <c r="K67" s="292"/>
      <c r="L67" s="252"/>
      <c r="M67" s="268"/>
      <c r="AA67"/>
      <c r="AB67" t="s">
        <v>236</v>
      </c>
      <c r="AC67"/>
      <c r="AD67"/>
      <c r="AE67"/>
      <c r="AF67"/>
      <c r="AG67"/>
      <c r="AH67"/>
      <c r="AI67"/>
      <c r="AJ67"/>
      <c r="AK67"/>
      <c r="AL67"/>
      <c r="AM67"/>
      <c r="AN67"/>
      <c r="AO67" s="547"/>
      <c r="AP67" s="667">
        <f t="shared" si="23"/>
        <v>3</v>
      </c>
      <c r="AQ67">
        <f t="shared" si="21"/>
        <v>1051.77</v>
      </c>
      <c r="AR67">
        <f t="shared" si="22"/>
        <v>0</v>
      </c>
      <c r="AS67"/>
      <c r="AT67"/>
      <c r="AU67"/>
      <c r="AV67"/>
      <c r="AW67"/>
      <c r="AX67"/>
      <c r="AY67"/>
      <c r="AZ67"/>
      <c r="BA67"/>
      <c r="BB67"/>
      <c r="BC67"/>
      <c r="BD67"/>
    </row>
    <row r="68" spans="1:56" ht="27" customHeight="1">
      <c r="A68" s="273">
        <f t="shared" si="20"/>
        <v>10</v>
      </c>
      <c r="B68" s="274" t="s">
        <v>37</v>
      </c>
      <c r="C68" s="274" t="s">
        <v>83</v>
      </c>
      <c r="D68" s="293">
        <v>46.5</v>
      </c>
      <c r="E68" s="293">
        <v>5.3890000000000002</v>
      </c>
      <c r="F68" s="293">
        <v>43.1</v>
      </c>
      <c r="G68" s="293">
        <v>2.1640000000000001</v>
      </c>
      <c r="H68" s="518">
        <v>40.08</v>
      </c>
      <c r="I68" s="520">
        <v>0.81899999999999995</v>
      </c>
      <c r="J68" s="291" t="str">
        <f t="shared" si="19"/>
        <v/>
      </c>
      <c r="K68" s="292"/>
      <c r="L68" s="252"/>
      <c r="M68" s="2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 s="547"/>
      <c r="AP68" s="667">
        <f t="shared" si="23"/>
        <v>4</v>
      </c>
      <c r="AQ68">
        <f t="shared" si="21"/>
        <v>1060</v>
      </c>
      <c r="AR68">
        <f t="shared" si="22"/>
        <v>0</v>
      </c>
      <c r="AS68"/>
      <c r="AT68"/>
      <c r="AU68"/>
      <c r="AV68"/>
      <c r="AW68"/>
      <c r="AX68"/>
      <c r="AY68"/>
      <c r="AZ68"/>
      <c r="BA68"/>
      <c r="BB68"/>
      <c r="BC68"/>
      <c r="BD68"/>
    </row>
    <row r="69" spans="1:56" ht="27" customHeight="1">
      <c r="A69" s="273">
        <f t="shared" si="20"/>
        <v>11</v>
      </c>
      <c r="B69" s="274" t="s">
        <v>39</v>
      </c>
      <c r="C69" s="274" t="s">
        <v>83</v>
      </c>
      <c r="D69" s="293">
        <v>51.5</v>
      </c>
      <c r="E69" s="309">
        <v>2.4159999999999999</v>
      </c>
      <c r="F69" s="293">
        <v>46.86</v>
      </c>
      <c r="G69" s="293">
        <v>0.90600000000000003</v>
      </c>
      <c r="H69" s="518">
        <v>42</v>
      </c>
      <c r="I69" s="520">
        <v>0</v>
      </c>
      <c r="J69" s="291" t="str">
        <f t="shared" si="19"/>
        <v/>
      </c>
      <c r="K69" s="292"/>
      <c r="L69" s="252"/>
      <c r="M69" s="268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 s="547"/>
      <c r="AP69" s="667">
        <f t="shared" si="23"/>
        <v>5</v>
      </c>
      <c r="AQ69">
        <f t="shared" si="21"/>
        <v>1076</v>
      </c>
      <c r="AR69">
        <f t="shared" si="22"/>
        <v>0</v>
      </c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ht="27" customHeight="1">
      <c r="A70" s="273">
        <f t="shared" si="20"/>
        <v>12</v>
      </c>
      <c r="B70" s="274" t="s">
        <v>40</v>
      </c>
      <c r="C70" s="274" t="s">
        <v>81</v>
      </c>
      <c r="D70" s="293">
        <v>81</v>
      </c>
      <c r="E70" s="309">
        <v>1.093</v>
      </c>
      <c r="F70" s="293">
        <v>73.94</v>
      </c>
      <c r="G70" s="309">
        <v>0.18</v>
      </c>
      <c r="H70" s="518">
        <v>73.78</v>
      </c>
      <c r="I70" s="520">
        <v>0.16</v>
      </c>
      <c r="J70" s="291" t="str">
        <f t="shared" si="19"/>
        <v/>
      </c>
      <c r="K70" s="292"/>
      <c r="L70" s="252"/>
      <c r="M70" s="268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 s="547"/>
      <c r="AP70" s="667">
        <f t="shared" si="23"/>
        <v>6</v>
      </c>
      <c r="AQ70">
        <f t="shared" si="21"/>
        <v>1078.126</v>
      </c>
      <c r="AR70">
        <f t="shared" si="22"/>
        <v>0</v>
      </c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ht="27" customHeight="1">
      <c r="A71" s="273">
        <f t="shared" si="20"/>
        <v>13</v>
      </c>
      <c r="B71" s="274" t="s">
        <v>41</v>
      </c>
      <c r="C71" s="274" t="s">
        <v>81</v>
      </c>
      <c r="D71" s="293">
        <v>82.8</v>
      </c>
      <c r="E71" s="309">
        <v>0.42899999999999999</v>
      </c>
      <c r="F71" s="293">
        <v>80.02</v>
      </c>
      <c r="G71" s="309">
        <v>8.4000000000000005E-2</v>
      </c>
      <c r="H71" s="518">
        <v>80.77</v>
      </c>
      <c r="I71" s="520">
        <v>0.159</v>
      </c>
      <c r="J71" s="291" t="str">
        <f t="shared" si="19"/>
        <v/>
      </c>
      <c r="K71" s="292"/>
      <c r="L71" s="252"/>
      <c r="M71" s="268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 s="547"/>
      <c r="AP71" s="667">
        <f t="shared" si="23"/>
        <v>7</v>
      </c>
      <c r="AQ71">
        <f t="shared" si="21"/>
        <v>1079.1300000000001</v>
      </c>
      <c r="AR71">
        <f t="shared" si="22"/>
        <v>0</v>
      </c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ht="27" customHeight="1">
      <c r="A72" s="273">
        <f t="shared" si="20"/>
        <v>14</v>
      </c>
      <c r="B72" s="274" t="s">
        <v>42</v>
      </c>
      <c r="C72" s="274" t="s">
        <v>81</v>
      </c>
      <c r="D72" s="293">
        <v>69.95</v>
      </c>
      <c r="E72" s="309">
        <v>0.25</v>
      </c>
      <c r="F72" s="293">
        <v>67.95</v>
      </c>
      <c r="G72" s="293">
        <v>4.9000000000000002E-2</v>
      </c>
      <c r="H72" s="518">
        <v>67.98</v>
      </c>
      <c r="I72" s="520">
        <v>5.0999999999999997E-2</v>
      </c>
      <c r="J72" s="291" t="str">
        <f t="shared" si="19"/>
        <v/>
      </c>
      <c r="K72" s="292"/>
      <c r="L72" s="252"/>
      <c r="M72" s="268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 s="547"/>
      <c r="AP72" s="667">
        <f t="shared" si="23"/>
        <v>8</v>
      </c>
      <c r="AQ72">
        <f t="shared" si="21"/>
        <v>1077</v>
      </c>
      <c r="AR72">
        <f t="shared" si="22"/>
        <v>0</v>
      </c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ht="27" customHeight="1">
      <c r="A73" s="273">
        <f t="shared" si="20"/>
        <v>15</v>
      </c>
      <c r="B73" s="274" t="s">
        <v>43</v>
      </c>
      <c r="C73" s="274" t="s">
        <v>81</v>
      </c>
      <c r="D73" s="293">
        <v>48.2</v>
      </c>
      <c r="E73" s="309">
        <v>0.32</v>
      </c>
      <c r="F73" s="293">
        <v>44.16</v>
      </c>
      <c r="G73" s="309">
        <v>8.9999999999999993E-3</v>
      </c>
      <c r="H73" s="518">
        <v>43</v>
      </c>
      <c r="I73" s="520">
        <v>0</v>
      </c>
      <c r="J73" s="291" t="str">
        <f t="shared" si="19"/>
        <v/>
      </c>
      <c r="K73" s="292"/>
      <c r="L73" s="252"/>
      <c r="M73" s="268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 s="547"/>
      <c r="AP73" s="667">
        <f t="shared" si="23"/>
        <v>9</v>
      </c>
      <c r="AQ73">
        <f t="shared" si="21"/>
        <v>1079.671</v>
      </c>
      <c r="AR73">
        <f t="shared" si="22"/>
        <v>0</v>
      </c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ht="27" customHeight="1">
      <c r="A74" s="273">
        <f t="shared" si="20"/>
        <v>16</v>
      </c>
      <c r="B74" s="274" t="s">
        <v>84</v>
      </c>
      <c r="C74" s="274" t="s">
        <v>44</v>
      </c>
      <c r="D74" s="293">
        <v>136</v>
      </c>
      <c r="E74" s="309">
        <v>440</v>
      </c>
      <c r="F74" s="293">
        <v>127.3</v>
      </c>
      <c r="G74" s="293">
        <v>64.974000000000004</v>
      </c>
      <c r="H74" s="501">
        <v>127.05</v>
      </c>
      <c r="I74" s="593">
        <v>60.369</v>
      </c>
      <c r="J74" s="291" t="str">
        <f t="shared" si="19"/>
        <v/>
      </c>
      <c r="K74" s="292"/>
      <c r="L74" s="252"/>
      <c r="M74" s="268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 s="547"/>
      <c r="AP74" s="667">
        <f t="shared" si="23"/>
        <v>10</v>
      </c>
      <c r="AQ74">
        <f t="shared" si="21"/>
        <v>1076.8</v>
      </c>
      <c r="AR74">
        <f t="shared" si="22"/>
        <v>0</v>
      </c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ht="27" customHeight="1">
      <c r="A75" s="273">
        <f t="shared" si="20"/>
        <v>17</v>
      </c>
      <c r="B75" s="274" t="s">
        <v>45</v>
      </c>
      <c r="C75" s="274" t="s">
        <v>44</v>
      </c>
      <c r="D75" s="293">
        <v>113.5</v>
      </c>
      <c r="E75" s="309">
        <v>3.742</v>
      </c>
      <c r="F75" s="293">
        <v>104.42</v>
      </c>
      <c r="G75" s="293">
        <v>0.54500000000000004</v>
      </c>
      <c r="H75" s="502">
        <v>104.06</v>
      </c>
      <c r="I75" s="593">
        <v>0.47199999999999998</v>
      </c>
      <c r="J75" s="291" t="str">
        <f t="shared" si="19"/>
        <v/>
      </c>
      <c r="K75" s="292"/>
      <c r="L75" s="252"/>
      <c r="M75" s="268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 s="547"/>
      <c r="AP75" s="667">
        <f t="shared" si="23"/>
        <v>11</v>
      </c>
      <c r="AQ75">
        <f t="shared" si="21"/>
        <v>1071.664</v>
      </c>
      <c r="AR75">
        <f t="shared" si="22"/>
        <v>0</v>
      </c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ht="27" customHeight="1">
      <c r="A76" s="273">
        <f t="shared" si="20"/>
        <v>18</v>
      </c>
      <c r="B76" s="274" t="s">
        <v>46</v>
      </c>
      <c r="C76" s="274" t="s">
        <v>44</v>
      </c>
      <c r="D76" s="293">
        <v>225.4</v>
      </c>
      <c r="E76" s="293">
        <v>1.2</v>
      </c>
      <c r="F76" s="293">
        <v>223.12</v>
      </c>
      <c r="G76" s="293">
        <v>7.0999999999999994E-2</v>
      </c>
      <c r="H76" s="501">
        <v>220.5</v>
      </c>
      <c r="I76" s="593">
        <v>0</v>
      </c>
      <c r="J76" s="291" t="str">
        <f t="shared" si="19"/>
        <v/>
      </c>
      <c r="K76" s="292"/>
      <c r="L76" s="252"/>
      <c r="M76" s="268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 s="547"/>
      <c r="AP76" s="667">
        <f t="shared" si="23"/>
        <v>12</v>
      </c>
      <c r="AQ76">
        <f t="shared" si="21"/>
        <v>1073</v>
      </c>
      <c r="AR76">
        <f t="shared" si="22"/>
        <v>0</v>
      </c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ht="27" customHeight="1">
      <c r="A77" s="273">
        <f t="shared" si="20"/>
        <v>19</v>
      </c>
      <c r="B77" s="274" t="s">
        <v>47</v>
      </c>
      <c r="C77" s="274" t="s">
        <v>44</v>
      </c>
      <c r="D77" s="293">
        <v>224</v>
      </c>
      <c r="E77" s="309">
        <v>0.6</v>
      </c>
      <c r="F77" s="293">
        <v>215.98</v>
      </c>
      <c r="G77" s="293">
        <v>0.105</v>
      </c>
      <c r="H77" s="502">
        <v>214.88</v>
      </c>
      <c r="I77" s="594">
        <v>3.6999999999999998E-2</v>
      </c>
      <c r="J77" s="291" t="str">
        <f t="shared" si="19"/>
        <v/>
      </c>
      <c r="K77" s="292"/>
      <c r="L77" s="252"/>
      <c r="M77" s="268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 s="547"/>
      <c r="AP77" s="667">
        <f t="shared" si="23"/>
        <v>13</v>
      </c>
      <c r="AQ77">
        <f t="shared" si="21"/>
        <v>1080.2</v>
      </c>
      <c r="AR77">
        <f t="shared" si="22"/>
        <v>0</v>
      </c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ht="27" customHeight="1">
      <c r="A78" s="273">
        <f t="shared" si="20"/>
        <v>20</v>
      </c>
      <c r="B78" s="274" t="s">
        <v>48</v>
      </c>
      <c r="C78" s="274" t="s">
        <v>44</v>
      </c>
      <c r="D78" s="293">
        <v>196</v>
      </c>
      <c r="E78" s="309">
        <v>1.5820000000000001</v>
      </c>
      <c r="F78" s="293">
        <v>189.04</v>
      </c>
      <c r="G78" s="293">
        <v>0.41899999999999998</v>
      </c>
      <c r="H78" s="502">
        <v>192.02</v>
      </c>
      <c r="I78" s="593">
        <v>0.87</v>
      </c>
      <c r="J78" s="291" t="str">
        <f t="shared" si="19"/>
        <v/>
      </c>
      <c r="K78" s="292"/>
      <c r="L78" s="252"/>
      <c r="M78" s="26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 s="547"/>
      <c r="AP78" s="667">
        <f t="shared" si="23"/>
        <v>14</v>
      </c>
      <c r="AQ78">
        <f t="shared" si="21"/>
        <v>1088.3699999999999</v>
      </c>
      <c r="AR78">
        <f t="shared" si="22"/>
        <v>0</v>
      </c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ht="27" customHeight="1">
      <c r="A79" s="273">
        <f t="shared" si="20"/>
        <v>21</v>
      </c>
      <c r="B79" s="274" t="s">
        <v>49</v>
      </c>
      <c r="C79" s="274" t="s">
        <v>44</v>
      </c>
      <c r="D79" s="293">
        <v>174</v>
      </c>
      <c r="E79" s="309">
        <v>0.47899999999999998</v>
      </c>
      <c r="F79" s="293">
        <v>172.38</v>
      </c>
      <c r="G79" s="293">
        <v>7.3999999999999996E-2</v>
      </c>
      <c r="H79" s="502">
        <v>171.5</v>
      </c>
      <c r="I79" s="593">
        <v>0</v>
      </c>
      <c r="J79" s="291" t="str">
        <f t="shared" si="19"/>
        <v/>
      </c>
      <c r="K79" s="292"/>
      <c r="L79" s="268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 s="547"/>
      <c r="AP79" s="667">
        <f t="shared" si="23"/>
        <v>15</v>
      </c>
      <c r="AQ79">
        <f t="shared" si="21"/>
        <v>1093.7</v>
      </c>
      <c r="AR79">
        <f t="shared" si="22"/>
        <v>0</v>
      </c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ht="27" customHeight="1">
      <c r="A80" s="270">
        <f t="shared" si="20"/>
        <v>22</v>
      </c>
      <c r="B80" s="271" t="s">
        <v>50</v>
      </c>
      <c r="C80" s="271" t="s">
        <v>44</v>
      </c>
      <c r="D80" s="307">
        <v>229.1</v>
      </c>
      <c r="E80" s="308">
        <v>0.81299999999999994</v>
      </c>
      <c r="F80" s="307">
        <v>222.84</v>
      </c>
      <c r="G80" s="307">
        <v>0.28000000000000003</v>
      </c>
      <c r="H80" s="503">
        <v>216</v>
      </c>
      <c r="I80" s="595">
        <v>0</v>
      </c>
      <c r="J80" s="291" t="str">
        <f t="shared" si="19"/>
        <v/>
      </c>
      <c r="K80" s="292"/>
      <c r="L80" s="268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 s="547"/>
      <c r="AP80" s="667">
        <f t="shared" si="23"/>
        <v>16</v>
      </c>
      <c r="AQ80">
        <f t="shared" si="21"/>
        <v>1097.3800000000001</v>
      </c>
      <c r="AR80">
        <f t="shared" si="22"/>
        <v>0</v>
      </c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ht="27" customHeight="1">
      <c r="A81" s="273">
        <f t="shared" si="20"/>
        <v>23</v>
      </c>
      <c r="B81" s="274" t="s">
        <v>51</v>
      </c>
      <c r="C81" s="274" t="s">
        <v>44</v>
      </c>
      <c r="D81" s="293">
        <v>249</v>
      </c>
      <c r="E81" s="309">
        <v>2.1240000000000001</v>
      </c>
      <c r="F81" s="293">
        <v>239.52</v>
      </c>
      <c r="G81" s="293">
        <v>0.187</v>
      </c>
      <c r="H81" s="502">
        <v>236.5</v>
      </c>
      <c r="I81" s="594">
        <v>0</v>
      </c>
      <c r="J81" s="291" t="str">
        <f t="shared" si="19"/>
        <v/>
      </c>
      <c r="K81" s="292"/>
      <c r="L81" s="268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 s="547"/>
      <c r="AP81" s="667">
        <f t="shared" si="23"/>
        <v>17</v>
      </c>
      <c r="AQ81">
        <f t="shared" si="21"/>
        <v>1100.047</v>
      </c>
      <c r="AR81">
        <f t="shared" si="22"/>
        <v>0</v>
      </c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ht="27" customHeight="1">
      <c r="A82" s="273">
        <f t="shared" si="20"/>
        <v>24</v>
      </c>
      <c r="B82" s="274" t="s">
        <v>52</v>
      </c>
      <c r="C82" s="274" t="s">
        <v>85</v>
      </c>
      <c r="D82" s="293">
        <v>164.75</v>
      </c>
      <c r="E82" s="293">
        <v>5</v>
      </c>
      <c r="F82" s="293">
        <v>154.43</v>
      </c>
      <c r="G82" s="293">
        <v>0.503</v>
      </c>
      <c r="H82" s="501">
        <v>151.25</v>
      </c>
      <c r="I82" s="594">
        <v>0.05</v>
      </c>
      <c r="J82" s="291" t="str">
        <f t="shared" si="19"/>
        <v/>
      </c>
      <c r="K82" s="292"/>
      <c r="L82" s="268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 s="547"/>
      <c r="AP82" s="667">
        <f t="shared" si="23"/>
        <v>18</v>
      </c>
      <c r="AQ82">
        <f t="shared" si="21"/>
        <v>1103.213</v>
      </c>
      <c r="AR82">
        <f t="shared" si="22"/>
        <v>0</v>
      </c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27" customHeight="1">
      <c r="A83" s="273">
        <f t="shared" si="20"/>
        <v>25</v>
      </c>
      <c r="B83" s="274" t="s">
        <v>53</v>
      </c>
      <c r="C83" s="274" t="s">
        <v>85</v>
      </c>
      <c r="D83" s="293">
        <v>179.1</v>
      </c>
      <c r="E83" s="309">
        <v>4.2</v>
      </c>
      <c r="F83" s="243">
        <v>166.32</v>
      </c>
      <c r="G83" s="243">
        <v>0.39800000000000002</v>
      </c>
      <c r="H83" s="501">
        <v>168.15</v>
      </c>
      <c r="I83" s="593">
        <v>0.36</v>
      </c>
      <c r="J83" s="291" t="str">
        <f t="shared" si="19"/>
        <v/>
      </c>
      <c r="K83" s="292"/>
      <c r="L83" s="268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 s="547"/>
      <c r="AP83" s="667">
        <f t="shared" si="23"/>
        <v>19</v>
      </c>
      <c r="AQ83">
        <f t="shared" si="21"/>
        <v>1113.79</v>
      </c>
      <c r="AR83">
        <f t="shared" si="22"/>
        <v>0</v>
      </c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ht="27" customHeight="1">
      <c r="A84" s="273">
        <f t="shared" si="20"/>
        <v>26</v>
      </c>
      <c r="B84" s="274" t="s">
        <v>54</v>
      </c>
      <c r="C84" s="274" t="s">
        <v>86</v>
      </c>
      <c r="D84" s="293">
        <v>325.56</v>
      </c>
      <c r="E84" s="309">
        <v>0.70099999999999996</v>
      </c>
      <c r="F84" s="243">
        <v>315.85000000000002</v>
      </c>
      <c r="G84" s="243">
        <v>0.114</v>
      </c>
      <c r="H84" s="502">
        <v>316.45999999999998</v>
      </c>
      <c r="I84" s="594">
        <v>0.13700000000000001</v>
      </c>
      <c r="J84" s="291" t="str">
        <f t="shared" si="19"/>
        <v/>
      </c>
      <c r="K84" s="292"/>
      <c r="L84" s="268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 s="547"/>
      <c r="AP84" s="667">
        <f t="shared" si="23"/>
        <v>20</v>
      </c>
      <c r="AQ84">
        <f t="shared" si="21"/>
        <v>1169</v>
      </c>
      <c r="AR84">
        <f t="shared" si="22"/>
        <v>0</v>
      </c>
      <c r="AS84"/>
      <c r="AT84"/>
      <c r="AU84"/>
      <c r="AV84"/>
      <c r="AW84"/>
      <c r="AX84"/>
      <c r="AY84"/>
      <c r="AZ84"/>
      <c r="BA84"/>
      <c r="BB84"/>
      <c r="BC84"/>
      <c r="BD84"/>
    </row>
    <row r="85" spans="1:56" ht="27" customHeight="1">
      <c r="A85" s="273">
        <f t="shared" si="20"/>
        <v>27</v>
      </c>
      <c r="B85" s="274" t="s">
        <v>55</v>
      </c>
      <c r="C85" s="274" t="s">
        <v>86</v>
      </c>
      <c r="D85" s="293">
        <v>129.19999999999999</v>
      </c>
      <c r="E85" s="309">
        <v>0.5</v>
      </c>
      <c r="F85" s="293">
        <v>123.6</v>
      </c>
      <c r="G85" s="293">
        <v>2.9000000000000001E-2</v>
      </c>
      <c r="H85" s="502">
        <v>122.2</v>
      </c>
      <c r="I85" s="593">
        <v>0</v>
      </c>
      <c r="J85" s="291" t="str">
        <f t="shared" si="19"/>
        <v/>
      </c>
      <c r="K85" s="292"/>
      <c r="L85" s="268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 s="547"/>
      <c r="AP85" s="667">
        <f t="shared" si="23"/>
        <v>21</v>
      </c>
      <c r="AQ85">
        <f t="shared" si="21"/>
        <v>1172</v>
      </c>
      <c r="AR85">
        <f t="shared" si="22"/>
        <v>0</v>
      </c>
      <c r="AS85"/>
      <c r="AT85"/>
      <c r="AU85"/>
      <c r="AV85"/>
      <c r="AW85"/>
      <c r="AX85"/>
      <c r="AY85"/>
      <c r="AZ85"/>
      <c r="BA85"/>
      <c r="BB85"/>
      <c r="BC85"/>
      <c r="BD85"/>
    </row>
    <row r="86" spans="1:56" ht="27" customHeight="1">
      <c r="A86" s="273">
        <f t="shared" si="20"/>
        <v>28</v>
      </c>
      <c r="B86" s="274" t="s">
        <v>56</v>
      </c>
      <c r="C86" s="274" t="s">
        <v>86</v>
      </c>
      <c r="D86" s="293">
        <v>282.77999999999997</v>
      </c>
      <c r="E86" s="309">
        <v>0.51300000000000001</v>
      </c>
      <c r="F86" s="293">
        <v>277.87</v>
      </c>
      <c r="G86" s="293">
        <v>7.3999999999999996E-2</v>
      </c>
      <c r="H86" s="501">
        <v>275.77999999999997</v>
      </c>
      <c r="I86" s="593">
        <v>0</v>
      </c>
      <c r="J86" s="291" t="str">
        <f t="shared" si="19"/>
        <v/>
      </c>
      <c r="K86" s="292"/>
      <c r="L86" s="268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 s="547"/>
      <c r="AP86" s="667">
        <f t="shared" si="23"/>
        <v>22</v>
      </c>
      <c r="AQ86">
        <f t="shared" si="21"/>
        <v>1178</v>
      </c>
      <c r="AR86">
        <f t="shared" si="22"/>
        <v>0</v>
      </c>
      <c r="AS86"/>
      <c r="AT86"/>
      <c r="AU86"/>
      <c r="AV86"/>
      <c r="AW86"/>
      <c r="AX86"/>
      <c r="AY86"/>
      <c r="AZ86"/>
      <c r="BA86"/>
      <c r="BB86"/>
      <c r="BC86"/>
      <c r="BD86"/>
    </row>
    <row r="87" spans="1:56" ht="27" customHeight="1">
      <c r="A87" s="273">
        <f t="shared" si="20"/>
        <v>29</v>
      </c>
      <c r="B87" s="274" t="s">
        <v>57</v>
      </c>
      <c r="C87" s="274" t="s">
        <v>86</v>
      </c>
      <c r="D87" s="293">
        <v>99</v>
      </c>
      <c r="E87" s="309">
        <v>2.6110000000000002</v>
      </c>
      <c r="F87" s="293">
        <v>91.8</v>
      </c>
      <c r="G87" s="293">
        <v>0.17</v>
      </c>
      <c r="H87" s="502">
        <v>90</v>
      </c>
      <c r="I87" s="594">
        <v>0</v>
      </c>
      <c r="J87" s="291" t="str">
        <f t="shared" si="19"/>
        <v/>
      </c>
      <c r="K87" s="292"/>
      <c r="L87" s="268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 s="547"/>
      <c r="AP87" s="667">
        <f t="shared" si="23"/>
        <v>23</v>
      </c>
      <c r="AQ87">
        <f t="shared" si="21"/>
        <v>1190</v>
      </c>
      <c r="AR87">
        <f t="shared" si="22"/>
        <v>0</v>
      </c>
      <c r="AS87"/>
      <c r="AT87"/>
      <c r="AU87"/>
      <c r="AV87"/>
      <c r="AW87"/>
      <c r="AX87"/>
      <c r="AY87"/>
      <c r="AZ87"/>
      <c r="BA87"/>
      <c r="BB87"/>
      <c r="BC87"/>
      <c r="BD87"/>
    </row>
    <row r="88" spans="1:56" ht="27" customHeight="1">
      <c r="A88" s="273">
        <f t="shared" si="20"/>
        <v>30</v>
      </c>
      <c r="B88" s="274" t="s">
        <v>58</v>
      </c>
      <c r="C88" s="274" t="s">
        <v>86</v>
      </c>
      <c r="D88" s="293">
        <v>189.7</v>
      </c>
      <c r="E88" s="293">
        <v>7.9000000000000001E-2</v>
      </c>
      <c r="F88" s="293">
        <v>188.25</v>
      </c>
      <c r="G88" s="293">
        <v>3.2000000000000001E-2</v>
      </c>
      <c r="H88" s="502">
        <v>186.99</v>
      </c>
      <c r="I88" s="594">
        <v>0</v>
      </c>
      <c r="J88" s="291" t="str">
        <f t="shared" si="19"/>
        <v/>
      </c>
      <c r="K88" s="292"/>
      <c r="L88" s="26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 s="547"/>
      <c r="AP88" s="667">
        <f t="shared" si="23"/>
        <v>24</v>
      </c>
      <c r="AQ88">
        <f t="shared" si="21"/>
        <v>1196</v>
      </c>
      <c r="AR88">
        <f t="shared" si="22"/>
        <v>0</v>
      </c>
      <c r="AS88"/>
      <c r="AT88"/>
      <c r="AU88"/>
      <c r="AV88"/>
      <c r="AW88"/>
      <c r="AX88"/>
      <c r="AY88"/>
      <c r="AZ88"/>
      <c r="BA88"/>
      <c r="BB88"/>
      <c r="BC88"/>
      <c r="BD88"/>
    </row>
    <row r="89" spans="1:56" ht="27" customHeight="1">
      <c r="A89" s="273">
        <f t="shared" si="20"/>
        <v>31</v>
      </c>
      <c r="B89" s="274" t="s">
        <v>59</v>
      </c>
      <c r="C89" s="274" t="s">
        <v>86</v>
      </c>
      <c r="D89" s="293">
        <v>171.19</v>
      </c>
      <c r="E89" s="309">
        <v>9.6879999999999994E-2</v>
      </c>
      <c r="F89" s="293">
        <v>169.34</v>
      </c>
      <c r="G89" s="309">
        <v>5.1999999999999998E-2</v>
      </c>
      <c r="H89" s="502">
        <v>167.19</v>
      </c>
      <c r="I89" s="594">
        <v>0</v>
      </c>
      <c r="J89" s="291" t="str">
        <f t="shared" si="19"/>
        <v/>
      </c>
      <c r="K89" s="292"/>
      <c r="L89" s="268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 s="547"/>
      <c r="AP89" s="667">
        <f t="shared" si="23"/>
        <v>25</v>
      </c>
      <c r="AQ89">
        <f t="shared" si="21"/>
        <v>1210</v>
      </c>
      <c r="AR89">
        <f t="shared" si="22"/>
        <v>0</v>
      </c>
      <c r="AS89"/>
      <c r="AT89"/>
      <c r="AU89"/>
      <c r="AV89"/>
      <c r="AW89"/>
      <c r="AX89"/>
      <c r="AY89"/>
      <c r="AZ89"/>
      <c r="BA89"/>
      <c r="BB89"/>
      <c r="BC89"/>
      <c r="BD89"/>
    </row>
    <row r="90" spans="1:56" ht="27" customHeight="1">
      <c r="A90" s="273">
        <f t="shared" si="20"/>
        <v>32</v>
      </c>
      <c r="B90" s="274" t="s">
        <v>60</v>
      </c>
      <c r="C90" s="274" t="s">
        <v>87</v>
      </c>
      <c r="D90" s="293">
        <v>142.6</v>
      </c>
      <c r="E90" s="309">
        <v>9.157</v>
      </c>
      <c r="F90" s="293">
        <v>139.43</v>
      </c>
      <c r="G90" s="293">
        <v>1.7649999999999999</v>
      </c>
      <c r="H90" s="501">
        <v>138.96</v>
      </c>
      <c r="I90" s="592">
        <v>0.98699999999999999</v>
      </c>
      <c r="J90" s="291" t="str">
        <f t="shared" si="19"/>
        <v/>
      </c>
      <c r="K90" s="292"/>
      <c r="L90" s="268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 s="547"/>
      <c r="AP90" s="667">
        <f t="shared" si="23"/>
        <v>26</v>
      </c>
      <c r="AQ90">
        <f t="shared" si="21"/>
        <v>1221</v>
      </c>
      <c r="AR90">
        <f t="shared" si="22"/>
        <v>0</v>
      </c>
      <c r="AS90"/>
      <c r="AT90"/>
      <c r="AU90"/>
      <c r="AV90"/>
      <c r="AW90"/>
      <c r="AX90"/>
      <c r="AY90"/>
      <c r="AZ90"/>
      <c r="BA90"/>
      <c r="BB90"/>
      <c r="BC90"/>
      <c r="BD90"/>
    </row>
    <row r="91" spans="1:56" ht="27" customHeight="1">
      <c r="A91" s="273">
        <f t="shared" si="20"/>
        <v>33</v>
      </c>
      <c r="B91" s="274" t="s">
        <v>61</v>
      </c>
      <c r="C91" s="274" t="s">
        <v>87</v>
      </c>
      <c r="D91" s="293">
        <v>239.5</v>
      </c>
      <c r="E91" s="309">
        <v>2.6720000000000002</v>
      </c>
      <c r="F91" s="293">
        <v>234.45</v>
      </c>
      <c r="G91" s="309">
        <v>0.44600000000000001</v>
      </c>
      <c r="H91" s="501">
        <v>231.5</v>
      </c>
      <c r="I91" s="592">
        <v>0</v>
      </c>
      <c r="J91" s="291" t="str">
        <f t="shared" si="19"/>
        <v/>
      </c>
      <c r="K91" s="292"/>
      <c r="L91" s="268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 s="547"/>
      <c r="AP91" s="667">
        <f t="shared" si="23"/>
        <v>27</v>
      </c>
      <c r="AQ91">
        <f t="shared" si="21"/>
        <v>1241.48</v>
      </c>
      <c r="AR91">
        <f t="shared" si="22"/>
        <v>0</v>
      </c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ht="27" customHeight="1">
      <c r="A92" s="273">
        <f t="shared" si="20"/>
        <v>34</v>
      </c>
      <c r="B92" s="274" t="s">
        <v>62</v>
      </c>
      <c r="C92" s="274" t="s">
        <v>88</v>
      </c>
      <c r="D92" s="293">
        <v>120.5</v>
      </c>
      <c r="E92" s="309">
        <v>3.677</v>
      </c>
      <c r="F92" s="293">
        <v>118.55</v>
      </c>
      <c r="G92" s="293">
        <v>0.59499999999999997</v>
      </c>
      <c r="H92" s="501">
        <v>119.44</v>
      </c>
      <c r="I92" s="593">
        <v>1.7869999999999999</v>
      </c>
      <c r="J92" s="291" t="str">
        <f t="shared" si="19"/>
        <v/>
      </c>
      <c r="K92" s="292"/>
      <c r="L92" s="268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 s="547"/>
      <c r="AP92" s="667">
        <f t="shared" si="23"/>
        <v>28</v>
      </c>
      <c r="AQ92">
        <f t="shared" si="21"/>
        <v>1241.0250000000001</v>
      </c>
      <c r="AR92">
        <f t="shared" si="22"/>
        <v>0</v>
      </c>
      <c r="AS92"/>
      <c r="AT92"/>
      <c r="AU92"/>
      <c r="AV92"/>
      <c r="AW92"/>
      <c r="AX92"/>
      <c r="AY92"/>
      <c r="AZ92"/>
      <c r="BA92"/>
      <c r="BB92"/>
      <c r="BC92"/>
      <c r="BD92"/>
    </row>
    <row r="93" spans="1:56" ht="27" customHeight="1">
      <c r="A93" s="273">
        <f t="shared" si="20"/>
        <v>35</v>
      </c>
      <c r="B93" s="274" t="s">
        <v>63</v>
      </c>
      <c r="C93" s="274" t="s">
        <v>89</v>
      </c>
      <c r="D93" s="293">
        <v>110.56</v>
      </c>
      <c r="E93" s="309">
        <v>2.75</v>
      </c>
      <c r="F93" s="293">
        <v>107.16</v>
      </c>
      <c r="G93" s="293">
        <v>0.311</v>
      </c>
      <c r="H93" s="501">
        <v>108.78</v>
      </c>
      <c r="I93" s="593">
        <v>0.84099999999999997</v>
      </c>
      <c r="J93" s="291" t="str">
        <f t="shared" si="19"/>
        <v/>
      </c>
      <c r="K93" s="292"/>
      <c r="L93" s="268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 s="547"/>
      <c r="AP93" s="667">
        <f t="shared" si="23"/>
        <v>29</v>
      </c>
      <c r="AQ93">
        <f t="shared" si="21"/>
        <v>1252.08</v>
      </c>
      <c r="AR93">
        <f t="shared" si="22"/>
        <v>0</v>
      </c>
      <c r="AS93"/>
      <c r="AT93"/>
      <c r="AU93"/>
      <c r="AV93"/>
      <c r="AW93"/>
      <c r="AX93"/>
      <c r="AY93"/>
      <c r="AZ93"/>
      <c r="BA93"/>
      <c r="BB93"/>
      <c r="BC93"/>
      <c r="BD93"/>
    </row>
    <row r="94" spans="1:56" ht="27" customHeight="1">
      <c r="A94" s="273">
        <f t="shared" si="20"/>
        <v>36</v>
      </c>
      <c r="B94" s="274" t="s">
        <v>64</v>
      </c>
      <c r="C94" s="274" t="s">
        <v>90</v>
      </c>
      <c r="D94" s="293">
        <v>72</v>
      </c>
      <c r="E94" s="309">
        <v>38.036000000000001</v>
      </c>
      <c r="F94" s="293">
        <v>48.7</v>
      </c>
      <c r="G94" s="309">
        <v>2.5659999999999998</v>
      </c>
      <c r="H94" s="501">
        <v>61.2</v>
      </c>
      <c r="I94" s="591">
        <v>15.542</v>
      </c>
      <c r="J94" s="291" t="str">
        <f t="shared" si="19"/>
        <v/>
      </c>
      <c r="K94" s="292"/>
      <c r="L94" s="268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 s="547"/>
      <c r="AP94" s="667">
        <f t="shared" si="23"/>
        <v>30</v>
      </c>
      <c r="AQ94">
        <f t="shared" si="21"/>
        <v>1262.1500000000001</v>
      </c>
      <c r="AR94">
        <f t="shared" si="22"/>
        <v>0</v>
      </c>
      <c r="AS94"/>
      <c r="AT94"/>
      <c r="AU94"/>
      <c r="AV94"/>
      <c r="AW94"/>
      <c r="AX94"/>
      <c r="AY94"/>
      <c r="AZ94"/>
      <c r="BA94"/>
      <c r="BB94"/>
      <c r="BC94"/>
      <c r="BD94"/>
    </row>
    <row r="95" spans="1:56" ht="27" customHeight="1">
      <c r="A95" s="273">
        <f t="shared" si="20"/>
        <v>37</v>
      </c>
      <c r="B95" s="274" t="s">
        <v>65</v>
      </c>
      <c r="C95" s="274" t="s">
        <v>90</v>
      </c>
      <c r="D95" s="293">
        <v>185</v>
      </c>
      <c r="E95" s="309">
        <v>412.66</v>
      </c>
      <c r="F95" s="293">
        <v>161</v>
      </c>
      <c r="G95" s="309">
        <v>156.67599999999999</v>
      </c>
      <c r="H95" s="501">
        <v>161.9</v>
      </c>
      <c r="I95" s="591">
        <v>174.96600000000001</v>
      </c>
      <c r="J95" s="291" t="str">
        <f t="shared" si="19"/>
        <v/>
      </c>
      <c r="K95" s="292"/>
      <c r="L95" s="268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 s="547"/>
      <c r="AP95" s="667">
        <f t="shared" si="23"/>
        <v>31</v>
      </c>
      <c r="AQ95">
        <f t="shared" si="21"/>
        <v>1287.5</v>
      </c>
      <c r="AR95">
        <f t="shared" si="22"/>
        <v>0</v>
      </c>
      <c r="AS95"/>
      <c r="AT95"/>
      <c r="AU95"/>
      <c r="AV95"/>
      <c r="AW95"/>
      <c r="AX95"/>
      <c r="AY95"/>
      <c r="AZ95"/>
      <c r="BA95"/>
      <c r="BB95"/>
      <c r="BC95"/>
      <c r="BD95"/>
    </row>
    <row r="96" spans="1:56" ht="27" customHeight="1" thickBot="1">
      <c r="A96" s="275">
        <v>38</v>
      </c>
      <c r="B96" s="276" t="s">
        <v>66</v>
      </c>
      <c r="C96" s="276" t="s">
        <v>91</v>
      </c>
      <c r="D96" s="310">
        <v>231</v>
      </c>
      <c r="E96" s="311">
        <v>30.48</v>
      </c>
      <c r="F96" s="310">
        <v>229.11</v>
      </c>
      <c r="G96" s="311">
        <v>16.899999999999999</v>
      </c>
      <c r="H96" s="580">
        <v>228.71</v>
      </c>
      <c r="I96" s="597">
        <v>14.55</v>
      </c>
      <c r="J96" s="291" t="str">
        <f t="shared" si="19"/>
        <v/>
      </c>
      <c r="K96" s="292"/>
      <c r="L96" s="268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 s="547"/>
      <c r="AP96" s="667">
        <f t="shared" si="23"/>
        <v>32</v>
      </c>
      <c r="AQ96">
        <f t="shared" ref="AQ96:AQ123" si="24">IF(AC7="tad","tad",AC7)</f>
        <v>1334.35</v>
      </c>
      <c r="AR96">
        <f t="shared" si="22"/>
        <v>0</v>
      </c>
      <c r="AS96"/>
      <c r="AT96"/>
      <c r="AU96"/>
      <c r="AV96"/>
      <c r="AW96"/>
      <c r="AX96"/>
      <c r="AY96"/>
      <c r="AZ96"/>
      <c r="BA96"/>
      <c r="BB96"/>
      <c r="BC96"/>
      <c r="BD96"/>
    </row>
    <row r="97" spans="1:56" ht="27" customHeight="1" thickBot="1">
      <c r="A97" s="269"/>
      <c r="B97" s="242" t="s">
        <v>67</v>
      </c>
      <c r="C97" s="242"/>
      <c r="D97" s="312"/>
      <c r="E97" s="313">
        <f>SUM(E59:E96)</f>
        <v>1819.5947530000003</v>
      </c>
      <c r="F97" s="312"/>
      <c r="G97" s="313">
        <f>SUM(G59:G96)</f>
        <v>557.31500000000005</v>
      </c>
      <c r="H97" s="584"/>
      <c r="I97" s="585">
        <f>SUM(I59:I96)</f>
        <v>409.35600000000005</v>
      </c>
      <c r="J97" s="343"/>
      <c r="K97" s="252"/>
      <c r="L97" s="268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 s="547"/>
      <c r="AP97" s="667">
        <f t="shared" si="23"/>
        <v>33</v>
      </c>
      <c r="AQ97">
        <f t="shared" si="24"/>
        <v>1347</v>
      </c>
      <c r="AR97">
        <f t="shared" si="22"/>
        <v>0</v>
      </c>
      <c r="AS97"/>
      <c r="AT97"/>
      <c r="AU97"/>
      <c r="AV97"/>
      <c r="AW97"/>
      <c r="AX97"/>
      <c r="AY97"/>
      <c r="AZ97"/>
      <c r="BA97"/>
      <c r="BB97"/>
      <c r="BC97"/>
      <c r="BD97"/>
    </row>
    <row r="98" spans="1:56" ht="27" customHeight="1" thickBot="1">
      <c r="A98" s="294" t="s">
        <v>68</v>
      </c>
      <c r="B98" s="255" t="s">
        <v>69</v>
      </c>
      <c r="C98" s="255"/>
      <c r="D98" s="282"/>
      <c r="E98" s="281"/>
      <c r="F98" s="255"/>
      <c r="G98" s="256">
        <v>1</v>
      </c>
      <c r="H98" s="504"/>
      <c r="I98" s="505">
        <f>IFERROR(+I97/G97,0)</f>
        <v>0.73451459228622951</v>
      </c>
      <c r="J98" s="295"/>
      <c r="K98" s="287"/>
      <c r="L98" s="26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 s="547"/>
      <c r="AP98" s="667">
        <f t="shared" si="23"/>
        <v>34</v>
      </c>
      <c r="AQ98">
        <f t="shared" si="24"/>
        <v>1345.13</v>
      </c>
      <c r="AR98">
        <f t="shared" si="22"/>
        <v>0</v>
      </c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 ht="27" customHeight="1" thickBot="1">
      <c r="A99" s="296"/>
      <c r="B99" s="297"/>
      <c r="C99" s="286"/>
      <c r="D99" s="286"/>
      <c r="E99" s="254">
        <v>1</v>
      </c>
      <c r="F99" s="253" t="s">
        <v>68</v>
      </c>
      <c r="G99" s="254">
        <f>+G97/E97*100%</f>
        <v>0.30628523141273312</v>
      </c>
      <c r="H99" s="506"/>
      <c r="I99" s="507">
        <f>+I97/E97</f>
        <v>0.22497097187441714</v>
      </c>
      <c r="J99" s="298"/>
      <c r="K99" s="287"/>
      <c r="L99" s="268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 s="547"/>
      <c r="AP99" s="667">
        <f t="shared" si="23"/>
        <v>35</v>
      </c>
      <c r="AQ99">
        <f t="shared" si="24"/>
        <v>1365.547</v>
      </c>
      <c r="AR99">
        <f t="shared" si="22"/>
        <v>0</v>
      </c>
      <c r="AS99"/>
      <c r="AT99"/>
      <c r="AU99"/>
      <c r="AV99"/>
      <c r="AW99"/>
      <c r="AX99"/>
      <c r="AY99"/>
      <c r="AZ99"/>
      <c r="BA99"/>
      <c r="BB99"/>
      <c r="BC99"/>
      <c r="BD99"/>
    </row>
    <row r="100" spans="1:56" ht="27" customHeight="1" thickBot="1">
      <c r="A100" s="299"/>
      <c r="B100" s="238"/>
      <c r="C100" s="238"/>
      <c r="D100" s="238"/>
      <c r="E100" s="238"/>
      <c r="F100" s="238"/>
      <c r="G100" s="238"/>
      <c r="H100" s="508"/>
      <c r="I100" s="508"/>
      <c r="J100" s="300"/>
      <c r="K100" s="300"/>
      <c r="L100" s="268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 s="547"/>
      <c r="AP100" s="667">
        <f t="shared" si="23"/>
        <v>36</v>
      </c>
      <c r="AQ100">
        <f t="shared" si="24"/>
        <v>1354.9860000000001</v>
      </c>
      <c r="AR100">
        <f t="shared" si="22"/>
        <v>0</v>
      </c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1:56" ht="27" customHeight="1" thickBot="1">
      <c r="A101" s="260"/>
      <c r="B101" s="261"/>
      <c r="C101" s="261"/>
      <c r="D101" s="261"/>
      <c r="E101" s="262">
        <f>E148+1</f>
        <v>28</v>
      </c>
      <c r="F101" s="263" t="s">
        <v>218</v>
      </c>
      <c r="G101" s="262">
        <v>2015</v>
      </c>
      <c r="H101" s="509"/>
      <c r="I101" s="509"/>
      <c r="J101" s="264"/>
      <c r="K101" s="457"/>
      <c r="L101" s="268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 s="547"/>
      <c r="AP101" s="667">
        <f t="shared" si="23"/>
        <v>37</v>
      </c>
      <c r="AQ101">
        <f t="shared" si="24"/>
        <v>1362.816</v>
      </c>
      <c r="AR101">
        <f t="shared" si="22"/>
        <v>0</v>
      </c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1:56" ht="27" customHeight="1">
      <c r="A102" s="620" t="s">
        <v>18</v>
      </c>
      <c r="B102" s="622" t="s">
        <v>19</v>
      </c>
      <c r="C102" s="622" t="s">
        <v>76</v>
      </c>
      <c r="D102" s="618" t="s">
        <v>20</v>
      </c>
      <c r="E102" s="619"/>
      <c r="F102" s="618" t="s">
        <v>97</v>
      </c>
      <c r="G102" s="619"/>
      <c r="H102" s="613" t="s">
        <v>22</v>
      </c>
      <c r="I102" s="614"/>
      <c r="J102" s="615" t="s">
        <v>174</v>
      </c>
      <c r="K102" s="239"/>
      <c r="L102" s="268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 s="547"/>
      <c r="AP102" s="667">
        <f t="shared" si="23"/>
        <v>38</v>
      </c>
      <c r="AQ102">
        <f t="shared" si="24"/>
        <v>1384.1179999999999</v>
      </c>
      <c r="AR102">
        <f t="shared" si="22"/>
        <v>0</v>
      </c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ht="27" customHeight="1">
      <c r="A103" s="621"/>
      <c r="B103" s="623"/>
      <c r="C103" s="623"/>
      <c r="D103" s="247" t="s">
        <v>24</v>
      </c>
      <c r="E103" s="247" t="s">
        <v>25</v>
      </c>
      <c r="F103" s="240" t="s">
        <v>24</v>
      </c>
      <c r="G103" s="247" t="s">
        <v>25</v>
      </c>
      <c r="H103" s="510" t="s">
        <v>24</v>
      </c>
      <c r="I103" s="511" t="s">
        <v>25</v>
      </c>
      <c r="J103" s="616"/>
      <c r="K103" s="239"/>
      <c r="L103" s="268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 s="547"/>
      <c r="AP103" s="667">
        <f t="shared" si="23"/>
        <v>39</v>
      </c>
      <c r="AQ103">
        <f t="shared" si="24"/>
        <v>1387.24</v>
      </c>
      <c r="AR103">
        <f t="shared" si="22"/>
        <v>0</v>
      </c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ht="27" customHeight="1" thickBot="1">
      <c r="A104" s="608"/>
      <c r="B104" s="610"/>
      <c r="C104" s="610"/>
      <c r="D104" s="248" t="s">
        <v>26</v>
      </c>
      <c r="E104" s="248" t="s">
        <v>163</v>
      </c>
      <c r="F104" s="241" t="s">
        <v>26</v>
      </c>
      <c r="G104" s="248" t="s">
        <v>163</v>
      </c>
      <c r="H104" s="512" t="s">
        <v>26</v>
      </c>
      <c r="I104" s="513" t="s">
        <v>163</v>
      </c>
      <c r="J104" s="617"/>
      <c r="K104" s="239"/>
      <c r="L104" s="301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 s="547"/>
      <c r="AP104" s="667">
        <f t="shared" si="23"/>
        <v>40</v>
      </c>
      <c r="AQ104">
        <f t="shared" si="24"/>
        <v>1401.2249999999999</v>
      </c>
      <c r="AR104">
        <f t="shared" si="22"/>
        <v>0</v>
      </c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1:56" ht="27" customHeight="1" thickBot="1">
      <c r="A105" s="269">
        <v>1</v>
      </c>
      <c r="B105" s="242">
        <v>2</v>
      </c>
      <c r="C105" s="242">
        <v>3</v>
      </c>
      <c r="D105" s="242">
        <v>4</v>
      </c>
      <c r="E105" s="242">
        <v>5</v>
      </c>
      <c r="F105" s="242">
        <v>6</v>
      </c>
      <c r="G105" s="242">
        <v>7</v>
      </c>
      <c r="H105" s="583">
        <v>8</v>
      </c>
      <c r="I105" s="583">
        <v>9</v>
      </c>
      <c r="J105" s="342">
        <v>10</v>
      </c>
      <c r="K105" s="239"/>
      <c r="L105" s="302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 s="547"/>
      <c r="AP105" s="667">
        <f t="shared" si="23"/>
        <v>41</v>
      </c>
      <c r="AQ105">
        <f t="shared" si="24"/>
        <v>1424.75</v>
      </c>
      <c r="AR105">
        <f t="shared" si="22"/>
        <v>0</v>
      </c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ht="27" customHeight="1">
      <c r="A106" s="270">
        <v>1</v>
      </c>
      <c r="B106" s="271" t="s">
        <v>28</v>
      </c>
      <c r="C106" s="271" t="s">
        <v>77</v>
      </c>
      <c r="D106" s="307">
        <v>55.77</v>
      </c>
      <c r="E106" s="308">
        <v>31.144597999999998</v>
      </c>
      <c r="F106" s="307">
        <v>48.16</v>
      </c>
      <c r="G106" s="307">
        <v>2.5830000000000002</v>
      </c>
      <c r="H106" s="500">
        <v>49.37</v>
      </c>
      <c r="I106" s="500">
        <v>5.18</v>
      </c>
      <c r="J106" s="291" t="str">
        <f>IF(H106&gt;D106,"Limpas","")</f>
        <v/>
      </c>
      <c r="K106" s="292"/>
      <c r="L106" s="290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 s="547"/>
      <c r="AP106" s="667">
        <f t="shared" si="23"/>
        <v>42</v>
      </c>
      <c r="AQ106">
        <f t="shared" si="24"/>
        <v>1430</v>
      </c>
      <c r="AR106">
        <f t="shared" si="22"/>
        <v>0</v>
      </c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ht="27" customHeight="1">
      <c r="A107" s="273">
        <f>+A106+1</f>
        <v>2</v>
      </c>
      <c r="B107" s="274" t="s">
        <v>29</v>
      </c>
      <c r="C107" s="274" t="s">
        <v>77</v>
      </c>
      <c r="D107" s="293">
        <v>339.5</v>
      </c>
      <c r="E107" s="309">
        <v>7.77</v>
      </c>
      <c r="F107" s="293">
        <v>332.94</v>
      </c>
      <c r="G107" s="309">
        <v>2.4649999999999999</v>
      </c>
      <c r="H107" s="501">
        <v>336.25</v>
      </c>
      <c r="I107" s="500">
        <v>4.9619999999999997</v>
      </c>
      <c r="J107" s="291" t="str">
        <f t="shared" ref="J107:J143" si="25">IF(H107&gt;D107,"Limpas","")</f>
        <v/>
      </c>
      <c r="K107" s="292"/>
      <c r="L107" s="290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 s="547"/>
      <c r="AP107" s="667">
        <f t="shared" si="23"/>
        <v>43</v>
      </c>
      <c r="AQ107">
        <f t="shared" si="24"/>
        <v>1438</v>
      </c>
      <c r="AR107">
        <f t="shared" si="22"/>
        <v>0</v>
      </c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1:56" ht="27" customHeight="1">
      <c r="A108" s="273">
        <f t="shared" ref="A108:A142" si="26">+A107+1</f>
        <v>3</v>
      </c>
      <c r="B108" s="274" t="s">
        <v>30</v>
      </c>
      <c r="C108" s="274" t="s">
        <v>78</v>
      </c>
      <c r="D108" s="293">
        <v>77.5</v>
      </c>
      <c r="E108" s="309">
        <v>49.02</v>
      </c>
      <c r="F108" s="293">
        <v>67.099999999999994</v>
      </c>
      <c r="G108" s="309">
        <v>5.6390000000000002</v>
      </c>
      <c r="H108" s="501">
        <v>65.819999999999993</v>
      </c>
      <c r="I108" s="591">
        <v>3.52596</v>
      </c>
      <c r="J108" s="291"/>
      <c r="K108" s="292"/>
      <c r="L108" s="290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 s="547"/>
      <c r="AP108" s="667">
        <f t="shared" si="23"/>
        <v>44</v>
      </c>
      <c r="AQ108">
        <f t="shared" si="24"/>
        <v>1447</v>
      </c>
      <c r="AR108">
        <f t="shared" si="22"/>
        <v>0</v>
      </c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ht="27" customHeight="1">
      <c r="A109" s="273">
        <f t="shared" si="26"/>
        <v>4</v>
      </c>
      <c r="B109" s="274" t="s">
        <v>31</v>
      </c>
      <c r="C109" s="274" t="s">
        <v>79</v>
      </c>
      <c r="D109" s="293">
        <v>463.3</v>
      </c>
      <c r="E109" s="309">
        <v>49.9</v>
      </c>
      <c r="F109" s="484">
        <v>461.38</v>
      </c>
      <c r="G109" s="485">
        <v>14.96</v>
      </c>
      <c r="H109" s="501">
        <v>461.7</v>
      </c>
      <c r="I109" s="592">
        <v>19.600000000000001</v>
      </c>
      <c r="J109" s="291" t="str">
        <f t="shared" si="25"/>
        <v/>
      </c>
      <c r="K109" s="292"/>
      <c r="L109" s="290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 s="547"/>
      <c r="AP109" s="667">
        <f t="shared" si="23"/>
        <v>45</v>
      </c>
      <c r="AQ109">
        <f t="shared" si="24"/>
        <v>1462</v>
      </c>
      <c r="AR109">
        <f t="shared" si="22"/>
        <v>0</v>
      </c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1:56" ht="27" customHeight="1">
      <c r="A110" s="273">
        <v>5</v>
      </c>
      <c r="B110" s="274" t="s">
        <v>32</v>
      </c>
      <c r="C110" s="274" t="s">
        <v>80</v>
      </c>
      <c r="D110" s="293">
        <v>207</v>
      </c>
      <c r="E110" s="309">
        <v>9.5030000000000001</v>
      </c>
      <c r="F110" s="293">
        <v>195.32</v>
      </c>
      <c r="G110" s="243">
        <v>1.218</v>
      </c>
      <c r="H110" s="518">
        <v>192.6</v>
      </c>
      <c r="I110" s="520">
        <v>0.54800000000000004</v>
      </c>
      <c r="J110" s="291" t="str">
        <f t="shared" si="25"/>
        <v/>
      </c>
      <c r="K110" s="292"/>
      <c r="L110" s="29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 s="547"/>
      <c r="AP110" s="667">
        <f t="shared" si="23"/>
        <v>46</v>
      </c>
      <c r="AQ110">
        <f t="shared" si="24"/>
        <v>1460.48</v>
      </c>
      <c r="AR110">
        <f t="shared" si="22"/>
        <v>0</v>
      </c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ht="27" customHeight="1">
      <c r="A111" s="273">
        <v>6</v>
      </c>
      <c r="B111" s="274" t="s">
        <v>33</v>
      </c>
      <c r="C111" s="274" t="s">
        <v>80</v>
      </c>
      <c r="D111" s="293">
        <v>320</v>
      </c>
      <c r="E111" s="309">
        <v>5.1509999999999998</v>
      </c>
      <c r="F111" s="293">
        <v>306.97000000000003</v>
      </c>
      <c r="G111" s="243">
        <v>0.65700000000000003</v>
      </c>
      <c r="H111" s="518">
        <v>301.5</v>
      </c>
      <c r="I111" s="521">
        <v>0</v>
      </c>
      <c r="J111" s="291" t="str">
        <f t="shared" si="25"/>
        <v/>
      </c>
      <c r="K111" s="292"/>
      <c r="L111" s="290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 s="547"/>
      <c r="AP111" s="667">
        <f t="shared" si="23"/>
        <v>47</v>
      </c>
      <c r="AQ111">
        <f t="shared" si="24"/>
        <v>1458.32</v>
      </c>
      <c r="AR111">
        <f t="shared" si="22"/>
        <v>0</v>
      </c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1:56" ht="27" customHeight="1">
      <c r="A112" s="273">
        <f t="shared" si="26"/>
        <v>7</v>
      </c>
      <c r="B112" s="274" t="s">
        <v>34</v>
      </c>
      <c r="C112" s="274" t="s">
        <v>81</v>
      </c>
      <c r="D112" s="293">
        <v>90</v>
      </c>
      <c r="E112" s="309">
        <v>689.09100000000001</v>
      </c>
      <c r="F112" s="293">
        <v>79.7</v>
      </c>
      <c r="G112" s="293">
        <v>281.37</v>
      </c>
      <c r="H112" s="518">
        <v>70.680000000000007</v>
      </c>
      <c r="I112" s="520">
        <v>105.428</v>
      </c>
      <c r="J112" s="291" t="str">
        <f t="shared" si="25"/>
        <v/>
      </c>
      <c r="K112" s="292"/>
      <c r="L112" s="290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 s="547"/>
      <c r="AP112" s="667">
        <f t="shared" si="23"/>
        <v>48</v>
      </c>
      <c r="AQ112">
        <f t="shared" si="24"/>
        <v>1459</v>
      </c>
      <c r="AR112">
        <f t="shared" si="22"/>
        <v>0</v>
      </c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1:56" ht="27" customHeight="1">
      <c r="A113" s="273">
        <f t="shared" si="26"/>
        <v>8</v>
      </c>
      <c r="B113" s="274" t="s">
        <v>35</v>
      </c>
      <c r="C113" s="274" t="s">
        <v>82</v>
      </c>
      <c r="D113" s="293">
        <v>120.5</v>
      </c>
      <c r="E113" s="309">
        <v>2.0920000000000001</v>
      </c>
      <c r="F113" s="293">
        <v>114.9</v>
      </c>
      <c r="G113" s="309">
        <v>0.22800000000000001</v>
      </c>
      <c r="H113" s="521">
        <v>110.5</v>
      </c>
      <c r="I113" s="522">
        <v>0</v>
      </c>
      <c r="J113" s="291" t="str">
        <f t="shared" si="25"/>
        <v/>
      </c>
      <c r="K113" s="292"/>
      <c r="L113" s="290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 s="547"/>
      <c r="AP113" s="667">
        <f t="shared" si="23"/>
        <v>49</v>
      </c>
      <c r="AQ113">
        <f t="shared" si="24"/>
        <v>1463.24</v>
      </c>
      <c r="AR113">
        <f t="shared" si="22"/>
        <v>0</v>
      </c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ht="27" customHeight="1">
      <c r="A114" s="273">
        <f t="shared" si="26"/>
        <v>9</v>
      </c>
      <c r="B114" s="274" t="s">
        <v>36</v>
      </c>
      <c r="C114" s="274" t="s">
        <v>82</v>
      </c>
      <c r="D114" s="293">
        <v>120.8</v>
      </c>
      <c r="E114" s="309">
        <v>2.3530000000000002</v>
      </c>
      <c r="F114" s="293">
        <v>113.61</v>
      </c>
      <c r="G114" s="309">
        <v>0.35699999999999998</v>
      </c>
      <c r="H114" s="521">
        <v>116.72</v>
      </c>
      <c r="I114" s="522">
        <v>0.68300000000000005</v>
      </c>
      <c r="J114" s="291" t="str">
        <f t="shared" si="25"/>
        <v/>
      </c>
      <c r="K114" s="292"/>
      <c r="L114" s="290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 s="547"/>
      <c r="AP114" s="667">
        <f t="shared" si="23"/>
        <v>50</v>
      </c>
      <c r="AQ114">
        <f t="shared" si="24"/>
        <v>1463</v>
      </c>
      <c r="AR114">
        <f t="shared" si="22"/>
        <v>0</v>
      </c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ht="27" customHeight="1">
      <c r="A115" s="273">
        <f t="shared" si="26"/>
        <v>10</v>
      </c>
      <c r="B115" s="274" t="s">
        <v>37</v>
      </c>
      <c r="C115" s="274" t="s">
        <v>83</v>
      </c>
      <c r="D115" s="293">
        <v>46.5</v>
      </c>
      <c r="E115" s="293">
        <v>5.3890000000000002</v>
      </c>
      <c r="F115" s="293">
        <v>43.1</v>
      </c>
      <c r="G115" s="293">
        <v>2.1640000000000001</v>
      </c>
      <c r="H115" s="518">
        <v>40.07</v>
      </c>
      <c r="I115" s="520">
        <v>0.81599999999999995</v>
      </c>
      <c r="J115" s="291" t="str">
        <f t="shared" si="25"/>
        <v/>
      </c>
      <c r="K115" s="292"/>
      <c r="L115" s="290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 s="547"/>
      <c r="AP115" s="667">
        <f t="shared" si="23"/>
        <v>51</v>
      </c>
      <c r="AQ115">
        <f t="shared" si="24"/>
        <v>1485</v>
      </c>
      <c r="AR115">
        <f t="shared" si="22"/>
        <v>0</v>
      </c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56" ht="27" customHeight="1">
      <c r="A116" s="273">
        <f t="shared" si="26"/>
        <v>11</v>
      </c>
      <c r="B116" s="274" t="s">
        <v>39</v>
      </c>
      <c r="C116" s="274" t="s">
        <v>83</v>
      </c>
      <c r="D116" s="293">
        <v>51.5</v>
      </c>
      <c r="E116" s="309">
        <v>2.4159999999999999</v>
      </c>
      <c r="F116" s="293">
        <v>46.86</v>
      </c>
      <c r="G116" s="293">
        <v>0.90600000000000003</v>
      </c>
      <c r="H116" s="518">
        <v>42</v>
      </c>
      <c r="I116" s="520">
        <v>0</v>
      </c>
      <c r="J116" s="291" t="str">
        <f t="shared" si="25"/>
        <v/>
      </c>
      <c r="K116" s="292"/>
      <c r="L116" s="290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 s="547"/>
      <c r="AP116" s="667">
        <f t="shared" si="23"/>
        <v>52</v>
      </c>
      <c r="AQ116">
        <f t="shared" si="24"/>
        <v>1486.52</v>
      </c>
      <c r="AR116">
        <f t="shared" si="22"/>
        <v>0</v>
      </c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ht="27" customHeight="1">
      <c r="A117" s="273">
        <f t="shared" si="26"/>
        <v>12</v>
      </c>
      <c r="B117" s="274" t="s">
        <v>40</v>
      </c>
      <c r="C117" s="274" t="s">
        <v>81</v>
      </c>
      <c r="D117" s="293">
        <v>81</v>
      </c>
      <c r="E117" s="309">
        <v>1.093</v>
      </c>
      <c r="F117" s="293">
        <v>73.94</v>
      </c>
      <c r="G117" s="309">
        <v>0.18</v>
      </c>
      <c r="H117" s="518">
        <v>80.78</v>
      </c>
      <c r="I117" s="520">
        <v>0.16</v>
      </c>
      <c r="J117" s="291" t="str">
        <f t="shared" si="25"/>
        <v/>
      </c>
      <c r="K117" s="292"/>
      <c r="L117" s="290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 s="547"/>
      <c r="AP117" s="667">
        <f t="shared" si="23"/>
        <v>53</v>
      </c>
      <c r="AQ117">
        <f t="shared" si="24"/>
        <v>1483.77</v>
      </c>
      <c r="AR117">
        <f t="shared" si="22"/>
        <v>0</v>
      </c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ht="27" customHeight="1">
      <c r="A118" s="273">
        <f t="shared" si="26"/>
        <v>13</v>
      </c>
      <c r="B118" s="274" t="s">
        <v>41</v>
      </c>
      <c r="C118" s="274" t="s">
        <v>81</v>
      </c>
      <c r="D118" s="293">
        <v>82.8</v>
      </c>
      <c r="E118" s="309">
        <v>0.42899999999999999</v>
      </c>
      <c r="F118" s="293">
        <v>80.02</v>
      </c>
      <c r="G118" s="309">
        <v>8.4000000000000005E-2</v>
      </c>
      <c r="H118" s="518">
        <v>80.77</v>
      </c>
      <c r="I118" s="520">
        <v>0.159</v>
      </c>
      <c r="J118" s="291" t="str">
        <f t="shared" si="25"/>
        <v/>
      </c>
      <c r="K118" s="292"/>
      <c r="L118" s="290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 s="547"/>
      <c r="AP118" s="667">
        <f t="shared" si="23"/>
        <v>54</v>
      </c>
      <c r="AQ118">
        <f t="shared" si="24"/>
        <v>1468.3579999999999</v>
      </c>
      <c r="AR118">
        <f t="shared" si="22"/>
        <v>0</v>
      </c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1:56" ht="27" customHeight="1">
      <c r="A119" s="273">
        <f t="shared" si="26"/>
        <v>14</v>
      </c>
      <c r="B119" s="274" t="s">
        <v>42</v>
      </c>
      <c r="C119" s="274" t="s">
        <v>81</v>
      </c>
      <c r="D119" s="293">
        <v>69.95</v>
      </c>
      <c r="E119" s="309">
        <v>0.25</v>
      </c>
      <c r="F119" s="293">
        <v>67.95</v>
      </c>
      <c r="G119" s="293">
        <v>4.9000000000000002E-2</v>
      </c>
      <c r="H119" s="518">
        <v>67.98</v>
      </c>
      <c r="I119" s="520">
        <v>5.0999999999999997E-2</v>
      </c>
      <c r="J119" s="291" t="str">
        <f t="shared" si="25"/>
        <v/>
      </c>
      <c r="K119" s="292"/>
      <c r="L119" s="290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 s="547"/>
      <c r="AP119" s="667">
        <f t="shared" si="23"/>
        <v>55</v>
      </c>
      <c r="AQ119">
        <f t="shared" si="24"/>
        <v>1463</v>
      </c>
      <c r="AR119">
        <f t="shared" si="22"/>
        <v>0</v>
      </c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1:56" ht="27" customHeight="1">
      <c r="A120" s="273">
        <f t="shared" si="26"/>
        <v>15</v>
      </c>
      <c r="B120" s="274" t="s">
        <v>43</v>
      </c>
      <c r="C120" s="274" t="s">
        <v>81</v>
      </c>
      <c r="D120" s="293">
        <v>48.2</v>
      </c>
      <c r="E120" s="309">
        <v>0.32</v>
      </c>
      <c r="F120" s="293">
        <v>44.16</v>
      </c>
      <c r="G120" s="309">
        <v>8.9999999999999993E-3</v>
      </c>
      <c r="H120" s="518">
        <v>43</v>
      </c>
      <c r="I120" s="520">
        <v>0</v>
      </c>
      <c r="J120" s="291" t="str">
        <f t="shared" si="25"/>
        <v/>
      </c>
      <c r="K120" s="292"/>
      <c r="L120" s="29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 s="547"/>
      <c r="AP120" s="667">
        <f t="shared" si="23"/>
        <v>56</v>
      </c>
      <c r="AQ120">
        <f t="shared" si="24"/>
        <v>1456.37</v>
      </c>
      <c r="AR120">
        <f t="shared" si="22"/>
        <v>0</v>
      </c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1:56" ht="27" customHeight="1">
      <c r="A121" s="273">
        <f t="shared" si="26"/>
        <v>16</v>
      </c>
      <c r="B121" s="274" t="s">
        <v>84</v>
      </c>
      <c r="C121" s="274" t="s">
        <v>44</v>
      </c>
      <c r="D121" s="293">
        <v>136</v>
      </c>
      <c r="E121" s="309">
        <v>440</v>
      </c>
      <c r="F121" s="293">
        <v>127.3</v>
      </c>
      <c r="G121" s="293">
        <v>64.974000000000004</v>
      </c>
      <c r="H121" s="501">
        <v>127.06</v>
      </c>
      <c r="I121" s="593">
        <v>60.548999999999999</v>
      </c>
      <c r="J121" s="291" t="str">
        <f t="shared" si="25"/>
        <v/>
      </c>
      <c r="K121" s="292"/>
      <c r="L121" s="290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 s="547"/>
      <c r="AP121" s="667">
        <f t="shared" si="23"/>
        <v>57</v>
      </c>
      <c r="AQ121">
        <f t="shared" si="24"/>
        <v>1452.1669999999999</v>
      </c>
      <c r="AR121">
        <f t="shared" si="22"/>
        <v>0</v>
      </c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1:56" ht="27" customHeight="1">
      <c r="A122" s="273">
        <f t="shared" si="26"/>
        <v>17</v>
      </c>
      <c r="B122" s="274" t="s">
        <v>45</v>
      </c>
      <c r="C122" s="274" t="s">
        <v>44</v>
      </c>
      <c r="D122" s="293">
        <v>113.5</v>
      </c>
      <c r="E122" s="309">
        <v>3.742</v>
      </c>
      <c r="F122" s="293">
        <v>104.42</v>
      </c>
      <c r="G122" s="293">
        <v>0.54500000000000004</v>
      </c>
      <c r="H122" s="502">
        <v>104.08</v>
      </c>
      <c r="I122" s="593">
        <v>0.47599999999999998</v>
      </c>
      <c r="J122" s="291" t="str">
        <f t="shared" si="25"/>
        <v/>
      </c>
      <c r="K122" s="292"/>
      <c r="L122" s="290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 s="547"/>
      <c r="AP122" s="667">
        <f t="shared" si="23"/>
        <v>58</v>
      </c>
      <c r="AQ122">
        <f t="shared" si="24"/>
        <v>1447.6679999999999</v>
      </c>
      <c r="AR122">
        <f t="shared" si="22"/>
        <v>0</v>
      </c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1:56" ht="27" customHeight="1">
      <c r="A123" s="273">
        <f t="shared" si="26"/>
        <v>18</v>
      </c>
      <c r="B123" s="274" t="s">
        <v>46</v>
      </c>
      <c r="C123" s="274" t="s">
        <v>44</v>
      </c>
      <c r="D123" s="293">
        <v>225.4</v>
      </c>
      <c r="E123" s="293">
        <v>1.2</v>
      </c>
      <c r="F123" s="293">
        <v>223.12</v>
      </c>
      <c r="G123" s="293">
        <v>7.0999999999999994E-2</v>
      </c>
      <c r="H123" s="501">
        <v>220.5</v>
      </c>
      <c r="I123" s="593">
        <v>0</v>
      </c>
      <c r="J123" s="291" t="str">
        <f t="shared" si="25"/>
        <v/>
      </c>
      <c r="K123" s="292"/>
      <c r="L123" s="290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 s="547"/>
      <c r="AP123" s="667">
        <f t="shared" si="23"/>
        <v>59</v>
      </c>
      <c r="AQ123">
        <f t="shared" si="24"/>
        <v>1445.55</v>
      </c>
      <c r="AR123">
        <f t="shared" si="22"/>
        <v>0</v>
      </c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1:56" ht="27" customHeight="1">
      <c r="A124" s="273">
        <f t="shared" si="26"/>
        <v>19</v>
      </c>
      <c r="B124" s="274" t="s">
        <v>47</v>
      </c>
      <c r="C124" s="274" t="s">
        <v>44</v>
      </c>
      <c r="D124" s="293">
        <v>224</v>
      </c>
      <c r="E124" s="309">
        <v>0.6</v>
      </c>
      <c r="F124" s="293">
        <v>215.98</v>
      </c>
      <c r="G124" s="293">
        <v>0.105</v>
      </c>
      <c r="H124" s="502">
        <v>214.88</v>
      </c>
      <c r="I124" s="594">
        <v>0.38</v>
      </c>
      <c r="J124" s="291" t="str">
        <f t="shared" si="25"/>
        <v/>
      </c>
      <c r="K124" s="292"/>
      <c r="L124" s="290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 s="547"/>
      <c r="AP124" s="667">
        <f>AP123+2</f>
        <v>61</v>
      </c>
      <c r="AQ124">
        <f t="shared" ref="AQ124:AQ154" si="27">IF(AD7="tad","tad",AD7)</f>
        <v>1448.136</v>
      </c>
      <c r="AR124">
        <f>IF(COUNT(AP124:AQ124)=2,0,-AO$49/500)</f>
        <v>0</v>
      </c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1:56" ht="27" customHeight="1">
      <c r="A125" s="273">
        <f t="shared" si="26"/>
        <v>20</v>
      </c>
      <c r="B125" s="274" t="s">
        <v>48</v>
      </c>
      <c r="C125" s="274" t="s">
        <v>44</v>
      </c>
      <c r="D125" s="293">
        <v>196</v>
      </c>
      <c r="E125" s="309">
        <v>1.5820000000000001</v>
      </c>
      <c r="F125" s="293">
        <v>189.04</v>
      </c>
      <c r="G125" s="293">
        <v>0.41899999999999998</v>
      </c>
      <c r="H125" s="502">
        <v>191.68</v>
      </c>
      <c r="I125" s="593">
        <v>0.82099999999999995</v>
      </c>
      <c r="J125" s="291" t="str">
        <f t="shared" si="25"/>
        <v/>
      </c>
      <c r="K125" s="292"/>
      <c r="L125" s="290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 s="547"/>
      <c r="AP125" s="667">
        <f>AP124+1</f>
        <v>62</v>
      </c>
      <c r="AQ125">
        <f t="shared" si="27"/>
        <v>1456.89</v>
      </c>
      <c r="AR125">
        <f t="shared" si="22"/>
        <v>0</v>
      </c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1:56" ht="27" customHeight="1">
      <c r="A126" s="273">
        <f t="shared" si="26"/>
        <v>21</v>
      </c>
      <c r="B126" s="274" t="s">
        <v>49</v>
      </c>
      <c r="C126" s="274" t="s">
        <v>44</v>
      </c>
      <c r="D126" s="293">
        <v>174</v>
      </c>
      <c r="E126" s="309">
        <v>0.47899999999999998</v>
      </c>
      <c r="F126" s="293">
        <v>172.38</v>
      </c>
      <c r="G126" s="293">
        <v>7.3999999999999996E-2</v>
      </c>
      <c r="H126" s="502">
        <v>171.5</v>
      </c>
      <c r="I126" s="593">
        <v>0</v>
      </c>
      <c r="J126" s="291" t="str">
        <f t="shared" si="25"/>
        <v/>
      </c>
      <c r="K126" s="292"/>
      <c r="L126" s="290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 s="547"/>
      <c r="AP126" s="667">
        <f>AP125+1</f>
        <v>63</v>
      </c>
      <c r="AQ126">
        <f t="shared" si="27"/>
        <v>1445.79</v>
      </c>
      <c r="AR126">
        <f t="shared" si="22"/>
        <v>0</v>
      </c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1:56" ht="27" customHeight="1">
      <c r="A127" s="270">
        <f t="shared" si="26"/>
        <v>22</v>
      </c>
      <c r="B127" s="271" t="s">
        <v>50</v>
      </c>
      <c r="C127" s="271" t="s">
        <v>44</v>
      </c>
      <c r="D127" s="307">
        <v>229.1</v>
      </c>
      <c r="E127" s="308">
        <v>0.81299999999999994</v>
      </c>
      <c r="F127" s="307">
        <v>222.84</v>
      </c>
      <c r="G127" s="307">
        <v>0.28000000000000003</v>
      </c>
      <c r="H127" s="503">
        <v>216</v>
      </c>
      <c r="I127" s="595">
        <v>0</v>
      </c>
      <c r="J127" s="291" t="str">
        <f t="shared" si="25"/>
        <v/>
      </c>
      <c r="K127" s="292"/>
      <c r="L127" s="290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 s="547"/>
      <c r="AP127" s="667">
        <f>AP126+1</f>
        <v>64</v>
      </c>
      <c r="AQ127">
        <f t="shared" si="27"/>
        <v>1460.356</v>
      </c>
      <c r="AR127">
        <f t="shared" si="22"/>
        <v>0</v>
      </c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56" ht="27" customHeight="1">
      <c r="A128" s="273">
        <f t="shared" si="26"/>
        <v>23</v>
      </c>
      <c r="B128" s="274" t="s">
        <v>51</v>
      </c>
      <c r="C128" s="274" t="s">
        <v>44</v>
      </c>
      <c r="D128" s="293">
        <v>249</v>
      </c>
      <c r="E128" s="309">
        <v>2.1240000000000001</v>
      </c>
      <c r="F128" s="293">
        <v>239.52</v>
      </c>
      <c r="G128" s="293">
        <v>0.187</v>
      </c>
      <c r="H128" s="502">
        <v>236.5</v>
      </c>
      <c r="I128" s="594">
        <v>0</v>
      </c>
      <c r="J128" s="291" t="str">
        <f t="shared" si="25"/>
        <v/>
      </c>
      <c r="K128" s="292"/>
      <c r="L128" s="290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 s="547"/>
      <c r="AP128" s="667">
        <f>AP127+1</f>
        <v>65</v>
      </c>
      <c r="AQ128">
        <f t="shared" si="27"/>
        <v>1475.3</v>
      </c>
      <c r="AR128">
        <f t="shared" si="22"/>
        <v>0</v>
      </c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1:56" ht="27" customHeight="1">
      <c r="A129" s="273">
        <f t="shared" si="26"/>
        <v>24</v>
      </c>
      <c r="B129" s="274" t="s">
        <v>52</v>
      </c>
      <c r="C129" s="274" t="s">
        <v>85</v>
      </c>
      <c r="D129" s="293">
        <v>164.75</v>
      </c>
      <c r="E129" s="293">
        <v>5</v>
      </c>
      <c r="F129" s="293">
        <v>154.43</v>
      </c>
      <c r="G129" s="293">
        <v>0.503</v>
      </c>
      <c r="H129" s="501">
        <v>151.25</v>
      </c>
      <c r="I129" s="594">
        <v>0.05</v>
      </c>
      <c r="J129" s="291" t="str">
        <f t="shared" si="25"/>
        <v/>
      </c>
      <c r="K129" s="292"/>
      <c r="L129" s="290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 s="547"/>
      <c r="AP129" s="667">
        <f t="shared" ref="AP129:AP192" si="28">AP128+1</f>
        <v>66</v>
      </c>
      <c r="AQ129">
        <f t="shared" si="27"/>
        <v>1489.981</v>
      </c>
      <c r="AR129">
        <f t="shared" ref="AR129:AR192" si="29">IF(COUNT(AP129:AQ129)=2,0,-AO$49/500)</f>
        <v>0</v>
      </c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1:56" ht="27" customHeight="1">
      <c r="A130" s="273">
        <f t="shared" si="26"/>
        <v>25</v>
      </c>
      <c r="B130" s="274" t="s">
        <v>53</v>
      </c>
      <c r="C130" s="274" t="s">
        <v>85</v>
      </c>
      <c r="D130" s="293">
        <v>179.1</v>
      </c>
      <c r="E130" s="309">
        <v>4.2</v>
      </c>
      <c r="F130" s="243">
        <v>166.32</v>
      </c>
      <c r="G130" s="243">
        <v>0.39800000000000002</v>
      </c>
      <c r="H130" s="501">
        <v>168.1</v>
      </c>
      <c r="I130" s="593">
        <v>0.34699999999999998</v>
      </c>
      <c r="J130" s="291" t="str">
        <f t="shared" si="25"/>
        <v/>
      </c>
      <c r="K130" s="292"/>
      <c r="L130" s="29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 s="547"/>
      <c r="AP130" s="667">
        <f t="shared" si="28"/>
        <v>67</v>
      </c>
      <c r="AQ130">
        <f t="shared" si="27"/>
        <v>1521.962</v>
      </c>
      <c r="AR130">
        <f t="shared" si="29"/>
        <v>0</v>
      </c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1:56" ht="27" customHeight="1">
      <c r="A131" s="273">
        <f t="shared" si="26"/>
        <v>26</v>
      </c>
      <c r="B131" s="274" t="s">
        <v>54</v>
      </c>
      <c r="C131" s="274" t="s">
        <v>86</v>
      </c>
      <c r="D131" s="293">
        <v>325.56</v>
      </c>
      <c r="E131" s="309">
        <v>0.70099999999999996</v>
      </c>
      <c r="F131" s="243">
        <v>315.85000000000002</v>
      </c>
      <c r="G131" s="243">
        <v>0.114</v>
      </c>
      <c r="H131" s="502">
        <v>316.95999999999998</v>
      </c>
      <c r="I131" s="594">
        <v>0.154</v>
      </c>
      <c r="J131" s="291" t="str">
        <f t="shared" si="25"/>
        <v/>
      </c>
      <c r="K131" s="292"/>
      <c r="L131" s="290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 s="547"/>
      <c r="AP131" s="667">
        <f t="shared" si="28"/>
        <v>68</v>
      </c>
      <c r="AQ131">
        <f t="shared" si="27"/>
        <v>1543.9960000000001</v>
      </c>
      <c r="AR131">
        <f t="shared" si="29"/>
        <v>0</v>
      </c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ht="27" customHeight="1">
      <c r="A132" s="273">
        <f t="shared" si="26"/>
        <v>27</v>
      </c>
      <c r="B132" s="274" t="s">
        <v>55</v>
      </c>
      <c r="C132" s="274" t="s">
        <v>86</v>
      </c>
      <c r="D132" s="293">
        <v>129.19999999999999</v>
      </c>
      <c r="E132" s="309">
        <v>0.5</v>
      </c>
      <c r="F132" s="293">
        <v>123.6</v>
      </c>
      <c r="G132" s="293">
        <v>2.9000000000000001E-2</v>
      </c>
      <c r="H132" s="502">
        <v>122.2</v>
      </c>
      <c r="I132" s="593">
        <v>0</v>
      </c>
      <c r="J132" s="291" t="str">
        <f t="shared" si="25"/>
        <v/>
      </c>
      <c r="K132" s="292"/>
      <c r="L132" s="290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 s="547"/>
      <c r="AP132" s="667">
        <f t="shared" si="28"/>
        <v>69</v>
      </c>
      <c r="AQ132">
        <f t="shared" si="27"/>
        <v>1533.19</v>
      </c>
      <c r="AR132">
        <f t="shared" si="29"/>
        <v>0</v>
      </c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1:56" ht="27" customHeight="1">
      <c r="A133" s="273">
        <f t="shared" si="26"/>
        <v>28</v>
      </c>
      <c r="B133" s="274" t="s">
        <v>56</v>
      </c>
      <c r="C133" s="274" t="s">
        <v>86</v>
      </c>
      <c r="D133" s="293">
        <v>282.77999999999997</v>
      </c>
      <c r="E133" s="309">
        <v>0.51300000000000001</v>
      </c>
      <c r="F133" s="293">
        <v>277.87</v>
      </c>
      <c r="G133" s="293">
        <v>7.3999999999999996E-2</v>
      </c>
      <c r="H133" s="501">
        <v>275.77999999999997</v>
      </c>
      <c r="I133" s="593">
        <v>0</v>
      </c>
      <c r="J133" s="291" t="str">
        <f t="shared" si="25"/>
        <v/>
      </c>
      <c r="K133" s="292"/>
      <c r="L133" s="290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 s="547"/>
      <c r="AP133" s="667">
        <f t="shared" si="28"/>
        <v>70</v>
      </c>
      <c r="AQ133">
        <f t="shared" si="27"/>
        <v>1517.5170000000001</v>
      </c>
      <c r="AR133">
        <f t="shared" si="29"/>
        <v>0</v>
      </c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1:56" ht="27" customHeight="1">
      <c r="A134" s="273">
        <f t="shared" si="26"/>
        <v>29</v>
      </c>
      <c r="B134" s="274" t="s">
        <v>57</v>
      </c>
      <c r="C134" s="274" t="s">
        <v>86</v>
      </c>
      <c r="D134" s="293">
        <v>99</v>
      </c>
      <c r="E134" s="309">
        <v>2.6110000000000002</v>
      </c>
      <c r="F134" s="293">
        <v>91.8</v>
      </c>
      <c r="G134" s="293">
        <v>0.17</v>
      </c>
      <c r="H134" s="502">
        <v>90</v>
      </c>
      <c r="I134" s="594">
        <v>0</v>
      </c>
      <c r="J134" s="291" t="str">
        <f t="shared" si="25"/>
        <v/>
      </c>
      <c r="K134" s="292"/>
      <c r="L134" s="290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 s="547"/>
      <c r="AP134" s="667">
        <f t="shared" si="28"/>
        <v>71</v>
      </c>
      <c r="AQ134">
        <f t="shared" si="27"/>
        <v>1519.1410000000001</v>
      </c>
      <c r="AR134">
        <f t="shared" si="29"/>
        <v>0</v>
      </c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1:56" ht="27" customHeight="1">
      <c r="A135" s="273">
        <f t="shared" si="26"/>
        <v>30</v>
      </c>
      <c r="B135" s="274" t="s">
        <v>58</v>
      </c>
      <c r="C135" s="274" t="s">
        <v>86</v>
      </c>
      <c r="D135" s="293">
        <v>189.7</v>
      </c>
      <c r="E135" s="293">
        <v>7.9000000000000001E-2</v>
      </c>
      <c r="F135" s="293">
        <v>188.25</v>
      </c>
      <c r="G135" s="293">
        <v>3.2000000000000001E-2</v>
      </c>
      <c r="H135" s="502">
        <v>186.99</v>
      </c>
      <c r="I135" s="594">
        <v>0</v>
      </c>
      <c r="J135" s="291" t="str">
        <f t="shared" si="25"/>
        <v/>
      </c>
      <c r="K135" s="292"/>
      <c r="L135" s="290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 s="547"/>
      <c r="AP135" s="667">
        <f t="shared" si="28"/>
        <v>72</v>
      </c>
      <c r="AQ135">
        <f t="shared" si="27"/>
        <v>1521.8309999999999</v>
      </c>
      <c r="AR135">
        <f t="shared" si="29"/>
        <v>0</v>
      </c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1:56" ht="27" customHeight="1">
      <c r="A136" s="273">
        <f t="shared" si="26"/>
        <v>31</v>
      </c>
      <c r="B136" s="274" t="s">
        <v>59</v>
      </c>
      <c r="C136" s="274" t="s">
        <v>86</v>
      </c>
      <c r="D136" s="293">
        <v>171.19</v>
      </c>
      <c r="E136" s="309">
        <v>9.6879999999999994E-2</v>
      </c>
      <c r="F136" s="293">
        <v>169.34</v>
      </c>
      <c r="G136" s="309">
        <v>5.1999999999999998E-2</v>
      </c>
      <c r="H136" s="502">
        <v>167.19</v>
      </c>
      <c r="I136" s="594">
        <v>0</v>
      </c>
      <c r="J136" s="291" t="str">
        <f t="shared" si="25"/>
        <v/>
      </c>
      <c r="K136" s="292"/>
      <c r="L136" s="290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 s="547"/>
      <c r="AP136" s="667">
        <f t="shared" si="28"/>
        <v>73</v>
      </c>
      <c r="AQ136">
        <f t="shared" si="27"/>
        <v>1543.4390000000001</v>
      </c>
      <c r="AR136">
        <f t="shared" si="29"/>
        <v>0</v>
      </c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1:56" ht="27" customHeight="1">
      <c r="A137" s="273">
        <f t="shared" si="26"/>
        <v>32</v>
      </c>
      <c r="B137" s="274" t="s">
        <v>60</v>
      </c>
      <c r="C137" s="274" t="s">
        <v>87</v>
      </c>
      <c r="D137" s="293">
        <v>142.6</v>
      </c>
      <c r="E137" s="309">
        <v>9.157</v>
      </c>
      <c r="F137" s="293">
        <v>139.43</v>
      </c>
      <c r="G137" s="293">
        <v>1.7649999999999999</v>
      </c>
      <c r="H137" s="501">
        <v>138.91</v>
      </c>
      <c r="I137" s="592">
        <v>0.90700000000000003</v>
      </c>
      <c r="J137" s="291" t="str">
        <f t="shared" si="25"/>
        <v/>
      </c>
      <c r="K137" s="292"/>
      <c r="L137" s="290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 s="547"/>
      <c r="AP137" s="667">
        <f t="shared" si="28"/>
        <v>74</v>
      </c>
      <c r="AQ137">
        <f t="shared" si="27"/>
        <v>1538.66</v>
      </c>
      <c r="AR137">
        <f t="shared" si="29"/>
        <v>0</v>
      </c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1:56" ht="27" customHeight="1">
      <c r="A138" s="273">
        <f t="shared" si="26"/>
        <v>33</v>
      </c>
      <c r="B138" s="274" t="s">
        <v>61</v>
      </c>
      <c r="C138" s="274" t="s">
        <v>87</v>
      </c>
      <c r="D138" s="293">
        <v>239.5</v>
      </c>
      <c r="E138" s="309">
        <v>2.6720000000000002</v>
      </c>
      <c r="F138" s="293">
        <v>234.45</v>
      </c>
      <c r="G138" s="309">
        <v>0.44600000000000001</v>
      </c>
      <c r="H138" s="501">
        <v>231.5</v>
      </c>
      <c r="I138" s="592">
        <v>0</v>
      </c>
      <c r="J138" s="291" t="str">
        <f t="shared" si="25"/>
        <v/>
      </c>
      <c r="K138" s="292"/>
      <c r="L138" s="290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 s="547"/>
      <c r="AP138" s="667">
        <f t="shared" si="28"/>
        <v>75</v>
      </c>
      <c r="AQ138">
        <f t="shared" si="27"/>
        <v>1537.538</v>
      </c>
      <c r="AR138">
        <f t="shared" si="29"/>
        <v>0</v>
      </c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1:56" ht="27" customHeight="1">
      <c r="A139" s="273">
        <f t="shared" si="26"/>
        <v>34</v>
      </c>
      <c r="B139" s="274" t="s">
        <v>62</v>
      </c>
      <c r="C139" s="274" t="s">
        <v>88</v>
      </c>
      <c r="D139" s="293">
        <v>120.5</v>
      </c>
      <c r="E139" s="309">
        <v>3.677</v>
      </c>
      <c r="F139" s="293">
        <v>118.55</v>
      </c>
      <c r="G139" s="293">
        <v>0.59499999999999997</v>
      </c>
      <c r="H139" s="501">
        <v>119.42</v>
      </c>
      <c r="I139" s="593">
        <v>1.756</v>
      </c>
      <c r="J139" s="291" t="str">
        <f t="shared" si="25"/>
        <v/>
      </c>
      <c r="K139" s="292"/>
      <c r="L139" s="290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 s="547"/>
      <c r="AP139" s="667">
        <f t="shared" si="28"/>
        <v>76</v>
      </c>
      <c r="AQ139">
        <f t="shared" si="27"/>
        <v>1539.557</v>
      </c>
      <c r="AR139">
        <f t="shared" si="29"/>
        <v>0</v>
      </c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1:56" ht="27" customHeight="1">
      <c r="A140" s="273">
        <f t="shared" si="26"/>
        <v>35</v>
      </c>
      <c r="B140" s="274" t="s">
        <v>63</v>
      </c>
      <c r="C140" s="274" t="s">
        <v>89</v>
      </c>
      <c r="D140" s="293">
        <v>110.56</v>
      </c>
      <c r="E140" s="309">
        <v>2.75</v>
      </c>
      <c r="F140" s="293">
        <v>107.16</v>
      </c>
      <c r="G140" s="293">
        <v>0.311</v>
      </c>
      <c r="H140" s="501">
        <v>108.75</v>
      </c>
      <c r="I140" s="593">
        <v>0.83199999999999996</v>
      </c>
      <c r="J140" s="291" t="str">
        <f t="shared" si="25"/>
        <v/>
      </c>
      <c r="K140" s="292"/>
      <c r="L140" s="29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 s="547"/>
      <c r="AP140" s="667">
        <f t="shared" si="28"/>
        <v>77</v>
      </c>
      <c r="AQ140">
        <f t="shared" si="27"/>
        <v>1537.43</v>
      </c>
      <c r="AR140">
        <f t="shared" si="29"/>
        <v>0</v>
      </c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1:56" ht="27" customHeight="1">
      <c r="A141" s="273">
        <f t="shared" si="26"/>
        <v>36</v>
      </c>
      <c r="B141" s="274" t="s">
        <v>64</v>
      </c>
      <c r="C141" s="274" t="s">
        <v>90</v>
      </c>
      <c r="D141" s="293">
        <v>72</v>
      </c>
      <c r="E141" s="309">
        <v>38.036000000000001</v>
      </c>
      <c r="F141" s="293">
        <v>48.7</v>
      </c>
      <c r="G141" s="309">
        <v>2.5659999999999998</v>
      </c>
      <c r="H141" s="501">
        <v>60.74</v>
      </c>
      <c r="I141" s="592">
        <v>14.922000000000001</v>
      </c>
      <c r="J141" s="291" t="str">
        <f t="shared" si="25"/>
        <v/>
      </c>
      <c r="K141" s="292"/>
      <c r="L141" s="290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 s="547"/>
      <c r="AP141" s="667">
        <f t="shared" si="28"/>
        <v>78</v>
      </c>
      <c r="AQ141">
        <f t="shared" si="27"/>
        <v>1537.38</v>
      </c>
      <c r="AR141">
        <f t="shared" si="29"/>
        <v>0</v>
      </c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1:56" ht="27" customHeight="1">
      <c r="A142" s="273">
        <f t="shared" si="26"/>
        <v>37</v>
      </c>
      <c r="B142" s="274" t="s">
        <v>65</v>
      </c>
      <c r="C142" s="274" t="s">
        <v>90</v>
      </c>
      <c r="D142" s="293">
        <v>185</v>
      </c>
      <c r="E142" s="309">
        <v>412.66</v>
      </c>
      <c r="F142" s="293">
        <v>161</v>
      </c>
      <c r="G142" s="309">
        <v>156.67599999999999</v>
      </c>
      <c r="H142" s="501">
        <v>162.19999999999999</v>
      </c>
      <c r="I142" s="592">
        <v>177.36799999999999</v>
      </c>
      <c r="J142" s="291" t="str">
        <f t="shared" si="25"/>
        <v/>
      </c>
      <c r="K142" s="292"/>
      <c r="L142" s="290"/>
      <c r="AA142"/>
      <c r="AB142"/>
      <c r="AC142"/>
      <c r="AD142">
        <v>1</v>
      </c>
      <c r="AE142"/>
      <c r="AF142"/>
      <c r="AG142"/>
      <c r="AH142"/>
      <c r="AI142"/>
      <c r="AJ142"/>
      <c r="AK142"/>
      <c r="AL142"/>
      <c r="AM142"/>
      <c r="AN142"/>
      <c r="AO142" s="547"/>
      <c r="AP142" s="667">
        <f t="shared" si="28"/>
        <v>79</v>
      </c>
      <c r="AQ142">
        <f t="shared" si="27"/>
        <v>1537.671</v>
      </c>
      <c r="AR142">
        <f t="shared" si="29"/>
        <v>0</v>
      </c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ht="27" customHeight="1" thickBot="1">
      <c r="A143" s="275">
        <v>38</v>
      </c>
      <c r="B143" s="276" t="s">
        <v>66</v>
      </c>
      <c r="C143" s="276" t="s">
        <v>91</v>
      </c>
      <c r="D143" s="310">
        <v>231</v>
      </c>
      <c r="E143" s="311">
        <v>30.48</v>
      </c>
      <c r="F143" s="310">
        <v>229.12</v>
      </c>
      <c r="G143" s="311">
        <v>16.96</v>
      </c>
      <c r="H143" s="586">
        <v>229.21</v>
      </c>
      <c r="I143" s="598">
        <v>17.52</v>
      </c>
      <c r="J143" s="291" t="str">
        <f t="shared" si="25"/>
        <v/>
      </c>
      <c r="K143" s="292"/>
      <c r="L143" s="290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 s="547"/>
      <c r="AP143" s="667">
        <f t="shared" si="28"/>
        <v>80</v>
      </c>
      <c r="AQ143">
        <f t="shared" si="27"/>
        <v>1547</v>
      </c>
      <c r="AR143">
        <f t="shared" si="29"/>
        <v>0</v>
      </c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ht="27" customHeight="1" thickBot="1">
      <c r="A144" s="269"/>
      <c r="B144" s="242" t="s">
        <v>67</v>
      </c>
      <c r="C144" s="242"/>
      <c r="D144" s="312"/>
      <c r="E144" s="313">
        <f>SUM(E106:E143)</f>
        <v>1819.5944780000002</v>
      </c>
      <c r="F144" s="312"/>
      <c r="G144" s="313">
        <f>SUM(G106:G143)</f>
        <v>560.21500000000015</v>
      </c>
      <c r="H144" s="584"/>
      <c r="I144" s="585">
        <f>SUM(I106:I143)</f>
        <v>417.19495999999998</v>
      </c>
      <c r="J144" s="343"/>
      <c r="K144" s="252"/>
      <c r="L144" s="290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 s="547"/>
      <c r="AP144" s="667">
        <f t="shared" si="28"/>
        <v>81</v>
      </c>
      <c r="AQ144">
        <f t="shared" si="27"/>
        <v>1556</v>
      </c>
      <c r="AR144">
        <f t="shared" si="29"/>
        <v>0</v>
      </c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1:56" ht="27" customHeight="1" thickBot="1">
      <c r="A145" s="294" t="s">
        <v>68</v>
      </c>
      <c r="B145" s="255" t="s">
        <v>69</v>
      </c>
      <c r="C145" s="255"/>
      <c r="D145" s="282"/>
      <c r="E145" s="281"/>
      <c r="F145" s="255"/>
      <c r="G145" s="256">
        <v>1</v>
      </c>
      <c r="H145" s="504"/>
      <c r="I145" s="505">
        <f>IFERROR(+I144/G144,0)</f>
        <v>0.74470508644002731</v>
      </c>
      <c r="J145" s="298"/>
      <c r="K145" s="287"/>
      <c r="L145" s="290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 s="547"/>
      <c r="AP145" s="667">
        <f t="shared" si="28"/>
        <v>82</v>
      </c>
      <c r="AQ145">
        <f t="shared" si="27"/>
        <v>1561</v>
      </c>
      <c r="AR145">
        <f t="shared" si="29"/>
        <v>0</v>
      </c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1:56" ht="27" customHeight="1" thickBot="1">
      <c r="A146" s="296"/>
      <c r="B146" s="297"/>
      <c r="C146" s="286"/>
      <c r="D146" s="286"/>
      <c r="E146" s="254">
        <v>1</v>
      </c>
      <c r="F146" s="253" t="s">
        <v>68</v>
      </c>
      <c r="G146" s="254">
        <f>+G144/E144*100%</f>
        <v>0.30787903940869188</v>
      </c>
      <c r="H146" s="506"/>
      <c r="I146" s="507">
        <f>+I144/E144</f>
        <v>0.22927908665592242</v>
      </c>
      <c r="J146" s="298"/>
      <c r="K146" s="287"/>
      <c r="L146" s="290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 s="547"/>
      <c r="AP146" s="667">
        <f t="shared" si="28"/>
        <v>83</v>
      </c>
      <c r="AQ146">
        <f t="shared" si="27"/>
        <v>1566.96</v>
      </c>
      <c r="AR146">
        <f t="shared" si="29"/>
        <v>0</v>
      </c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1:56" ht="27" customHeight="1" thickBot="1">
      <c r="H147" s="514"/>
      <c r="I147" s="514"/>
      <c r="L147" s="290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 s="547"/>
      <c r="AP147" s="667">
        <f t="shared" si="28"/>
        <v>84</v>
      </c>
      <c r="AQ147">
        <f t="shared" si="27"/>
        <v>1585.3</v>
      </c>
      <c r="AR147">
        <f t="shared" si="29"/>
        <v>0</v>
      </c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1:56" ht="27" customHeight="1" thickBot="1">
      <c r="A148" s="260"/>
      <c r="B148" s="261"/>
      <c r="C148" s="261"/>
      <c r="D148" s="261"/>
      <c r="E148" s="262">
        <f>E195+1</f>
        <v>27</v>
      </c>
      <c r="F148" s="263" t="s">
        <v>218</v>
      </c>
      <c r="G148" s="262">
        <v>2015</v>
      </c>
      <c r="H148" s="509"/>
      <c r="I148" s="509"/>
      <c r="J148" s="264"/>
      <c r="K148" s="457"/>
      <c r="L148" s="290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 s="547"/>
      <c r="AP148" s="667">
        <f t="shared" si="28"/>
        <v>85</v>
      </c>
      <c r="AQ148">
        <f t="shared" si="27"/>
        <v>1590.71</v>
      </c>
      <c r="AR148">
        <f t="shared" si="29"/>
        <v>0</v>
      </c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1:56" ht="27" customHeight="1">
      <c r="A149" s="620" t="s">
        <v>18</v>
      </c>
      <c r="B149" s="622" t="s">
        <v>19</v>
      </c>
      <c r="C149" s="622" t="s">
        <v>76</v>
      </c>
      <c r="D149" s="618" t="s">
        <v>20</v>
      </c>
      <c r="E149" s="619"/>
      <c r="F149" s="618" t="s">
        <v>97</v>
      </c>
      <c r="G149" s="619"/>
      <c r="H149" s="613" t="s">
        <v>22</v>
      </c>
      <c r="I149" s="614"/>
      <c r="J149" s="615" t="s">
        <v>174</v>
      </c>
      <c r="K149" s="239"/>
      <c r="L149" s="290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 s="547"/>
      <c r="AP149" s="667">
        <f t="shared" si="28"/>
        <v>86</v>
      </c>
      <c r="AQ149">
        <f t="shared" si="27"/>
        <v>1594.2</v>
      </c>
      <c r="AR149">
        <f t="shared" si="29"/>
        <v>0</v>
      </c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1:56" ht="27" customHeight="1">
      <c r="A150" s="621"/>
      <c r="B150" s="623"/>
      <c r="C150" s="623"/>
      <c r="D150" s="247" t="s">
        <v>24</v>
      </c>
      <c r="E150" s="247" t="s">
        <v>25</v>
      </c>
      <c r="F150" s="240" t="s">
        <v>24</v>
      </c>
      <c r="G150" s="247" t="s">
        <v>25</v>
      </c>
      <c r="H150" s="510" t="s">
        <v>24</v>
      </c>
      <c r="I150" s="511" t="s">
        <v>25</v>
      </c>
      <c r="J150" s="616"/>
      <c r="K150" s="239"/>
      <c r="L150" s="29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 s="547"/>
      <c r="AP150" s="667">
        <f t="shared" si="28"/>
        <v>87</v>
      </c>
      <c r="AQ150">
        <f t="shared" si="27"/>
        <v>1594.5</v>
      </c>
      <c r="AR150">
        <f t="shared" si="29"/>
        <v>0</v>
      </c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1:56" ht="27" customHeight="1" thickBot="1">
      <c r="A151" s="608"/>
      <c r="B151" s="610"/>
      <c r="C151" s="610"/>
      <c r="D151" s="248" t="s">
        <v>26</v>
      </c>
      <c r="E151" s="248" t="s">
        <v>163</v>
      </c>
      <c r="F151" s="241" t="s">
        <v>26</v>
      </c>
      <c r="G151" s="248" t="s">
        <v>163</v>
      </c>
      <c r="H151" s="512" t="s">
        <v>26</v>
      </c>
      <c r="I151" s="513" t="s">
        <v>163</v>
      </c>
      <c r="J151" s="617"/>
      <c r="K151" s="239"/>
      <c r="L151" s="290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 s="547"/>
      <c r="AP151" s="667">
        <f t="shared" si="28"/>
        <v>88</v>
      </c>
      <c r="AQ151">
        <f t="shared" si="27"/>
        <v>1598.92</v>
      </c>
      <c r="AR151">
        <f t="shared" si="29"/>
        <v>0</v>
      </c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1:56" ht="27" customHeight="1" thickBot="1">
      <c r="A152" s="269">
        <v>1</v>
      </c>
      <c r="B152" s="242">
        <v>2</v>
      </c>
      <c r="C152" s="242">
        <v>3</v>
      </c>
      <c r="D152" s="242">
        <v>4</v>
      </c>
      <c r="E152" s="242">
        <v>5</v>
      </c>
      <c r="F152" s="242">
        <v>6</v>
      </c>
      <c r="G152" s="242">
        <v>7</v>
      </c>
      <c r="H152" s="583">
        <v>8</v>
      </c>
      <c r="I152" s="583">
        <v>9</v>
      </c>
      <c r="J152" s="342">
        <v>10</v>
      </c>
      <c r="K152" s="239"/>
      <c r="L152" s="290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 s="547"/>
      <c r="AP152" s="667">
        <f t="shared" si="28"/>
        <v>89</v>
      </c>
      <c r="AQ152">
        <f t="shared" si="27"/>
        <v>1609.835</v>
      </c>
      <c r="AR152">
        <f t="shared" si="29"/>
        <v>0</v>
      </c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1:56" ht="27" customHeight="1">
      <c r="A153" s="270">
        <v>1</v>
      </c>
      <c r="B153" s="271" t="s">
        <v>28</v>
      </c>
      <c r="C153" s="271" t="s">
        <v>77</v>
      </c>
      <c r="D153" s="307">
        <v>55.77</v>
      </c>
      <c r="E153" s="308">
        <v>31.144597999999998</v>
      </c>
      <c r="F153" s="307">
        <v>48.16</v>
      </c>
      <c r="G153" s="307">
        <v>2.5836920000000001</v>
      </c>
      <c r="H153" s="500">
        <v>49.3</v>
      </c>
      <c r="I153" s="500">
        <v>5.0060000000000002</v>
      </c>
      <c r="J153" s="291" t="s">
        <v>214</v>
      </c>
      <c r="K153" s="292"/>
      <c r="L153" s="290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 s="547"/>
      <c r="AP153" s="667">
        <f t="shared" si="28"/>
        <v>90</v>
      </c>
      <c r="AQ153">
        <f t="shared" si="27"/>
        <v>1612.5889999999999</v>
      </c>
      <c r="AR153">
        <f t="shared" si="29"/>
        <v>0</v>
      </c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1:56" ht="27" customHeight="1">
      <c r="A154" s="273">
        <f>+A153+1</f>
        <v>2</v>
      </c>
      <c r="B154" s="274" t="s">
        <v>29</v>
      </c>
      <c r="C154" s="274" t="s">
        <v>77</v>
      </c>
      <c r="D154" s="293">
        <v>339.5</v>
      </c>
      <c r="E154" s="309">
        <v>7.77</v>
      </c>
      <c r="F154" s="293">
        <v>332.94</v>
      </c>
      <c r="G154" s="309">
        <v>2.4649999999999999</v>
      </c>
      <c r="H154" s="501">
        <v>336.2</v>
      </c>
      <c r="I154" s="591">
        <v>4.92</v>
      </c>
      <c r="J154" s="291" t="s">
        <v>214</v>
      </c>
      <c r="K154" s="292"/>
      <c r="L154" s="290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 s="547"/>
      <c r="AP154" s="667">
        <f t="shared" si="28"/>
        <v>91</v>
      </c>
      <c r="AQ154">
        <f t="shared" si="27"/>
        <v>1607.482</v>
      </c>
      <c r="AR154">
        <f t="shared" si="29"/>
        <v>0</v>
      </c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1:56" ht="27" customHeight="1">
      <c r="A155" s="273">
        <f t="shared" ref="A155:A189" si="30">+A154+1</f>
        <v>3</v>
      </c>
      <c r="B155" s="274" t="s">
        <v>30</v>
      </c>
      <c r="C155" s="274" t="s">
        <v>78</v>
      </c>
      <c r="D155" s="293">
        <v>77.5</v>
      </c>
      <c r="E155" s="309">
        <v>49.02</v>
      </c>
      <c r="F155" s="293">
        <v>67.099999999999994</v>
      </c>
      <c r="G155" s="309">
        <v>5.6399489999999997</v>
      </c>
      <c r="H155" s="501">
        <v>65.400000000000006</v>
      </c>
      <c r="I155" s="591">
        <v>2.9968970000000001</v>
      </c>
      <c r="J155" s="272" t="s">
        <v>214</v>
      </c>
      <c r="K155" s="252"/>
      <c r="L155" s="290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 s="547"/>
      <c r="AP155" s="667">
        <f t="shared" si="28"/>
        <v>92</v>
      </c>
      <c r="AQ155">
        <f t="shared" ref="AQ155:AQ184" si="31">IF(AE7="tad","tad",AE7)</f>
        <v>1616</v>
      </c>
      <c r="AR155">
        <f t="shared" si="29"/>
        <v>0</v>
      </c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1:56" ht="27" customHeight="1">
      <c r="A156" s="273">
        <f t="shared" si="30"/>
        <v>4</v>
      </c>
      <c r="B156" s="274" t="s">
        <v>31</v>
      </c>
      <c r="C156" s="274" t="s">
        <v>79</v>
      </c>
      <c r="D156" s="293">
        <v>463.3</v>
      </c>
      <c r="E156" s="309">
        <v>49.9</v>
      </c>
      <c r="F156" s="484">
        <v>461.38</v>
      </c>
      <c r="G156" s="485">
        <v>14.96</v>
      </c>
      <c r="H156" s="501">
        <v>461.69</v>
      </c>
      <c r="I156" s="592">
        <v>19.440000000000001</v>
      </c>
      <c r="J156" s="291" t="s">
        <v>214</v>
      </c>
      <c r="K156" s="292"/>
      <c r="L156" s="290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 s="547"/>
      <c r="AP156" s="667">
        <f t="shared" si="28"/>
        <v>93</v>
      </c>
      <c r="AQ156">
        <f t="shared" si="31"/>
        <v>1627.44</v>
      </c>
      <c r="AR156">
        <f t="shared" si="29"/>
        <v>0</v>
      </c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1:56" ht="27" customHeight="1">
      <c r="A157" s="273">
        <f t="shared" si="30"/>
        <v>5</v>
      </c>
      <c r="B157" s="274" t="s">
        <v>32</v>
      </c>
      <c r="C157" s="274" t="s">
        <v>80</v>
      </c>
      <c r="D157" s="293">
        <v>207</v>
      </c>
      <c r="E157" s="309">
        <v>9.5030000000000001</v>
      </c>
      <c r="F157" s="293">
        <v>195.32</v>
      </c>
      <c r="G157" s="243">
        <v>1.218</v>
      </c>
      <c r="H157" s="518">
        <v>192.6</v>
      </c>
      <c r="I157" s="520">
        <v>0.54800000000000004</v>
      </c>
      <c r="J157" s="291" t="s">
        <v>214</v>
      </c>
      <c r="K157" s="292"/>
      <c r="L157" s="289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 s="547"/>
      <c r="AP157" s="667">
        <f t="shared" si="28"/>
        <v>94</v>
      </c>
      <c r="AQ157">
        <f t="shared" si="31"/>
        <v>1643.54</v>
      </c>
      <c r="AR157">
        <f t="shared" si="29"/>
        <v>0</v>
      </c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1:56" ht="27" customHeight="1">
      <c r="A158" s="273">
        <f t="shared" si="30"/>
        <v>6</v>
      </c>
      <c r="B158" s="274" t="s">
        <v>33</v>
      </c>
      <c r="C158" s="274" t="s">
        <v>80</v>
      </c>
      <c r="D158" s="293">
        <v>320</v>
      </c>
      <c r="E158" s="309">
        <v>5.1509999999999998</v>
      </c>
      <c r="F158" s="293">
        <v>306.97000000000003</v>
      </c>
      <c r="G158" s="243">
        <v>0.65700000000000003</v>
      </c>
      <c r="H158" s="518">
        <v>301.5</v>
      </c>
      <c r="I158" s="521">
        <v>0</v>
      </c>
      <c r="J158" s="291" t="s">
        <v>214</v>
      </c>
      <c r="K158" s="292"/>
      <c r="L158" s="290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 s="547"/>
      <c r="AP158" s="667">
        <f t="shared" si="28"/>
        <v>95</v>
      </c>
      <c r="AQ158">
        <f t="shared" si="31"/>
        <v>1655.1</v>
      </c>
      <c r="AR158">
        <f t="shared" si="29"/>
        <v>0</v>
      </c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1:56" ht="27" customHeight="1">
      <c r="A159" s="273">
        <f t="shared" si="30"/>
        <v>7</v>
      </c>
      <c r="B159" s="274" t="s">
        <v>34</v>
      </c>
      <c r="C159" s="274" t="s">
        <v>81</v>
      </c>
      <c r="D159" s="293">
        <v>90</v>
      </c>
      <c r="E159" s="309">
        <v>689.09100000000001</v>
      </c>
      <c r="F159" s="293">
        <v>79.7</v>
      </c>
      <c r="G159" s="293">
        <v>281.37</v>
      </c>
      <c r="H159" s="518">
        <v>70.87</v>
      </c>
      <c r="I159" s="520">
        <v>107.86499999999999</v>
      </c>
      <c r="J159" s="291" t="s">
        <v>214</v>
      </c>
      <c r="K159" s="292"/>
      <c r="L159" s="290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 s="547"/>
      <c r="AP159" s="667">
        <f t="shared" si="28"/>
        <v>96</v>
      </c>
      <c r="AQ159">
        <f t="shared" si="31"/>
        <v>1664</v>
      </c>
      <c r="AR159">
        <f t="shared" si="29"/>
        <v>0</v>
      </c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1:56" ht="27" customHeight="1">
      <c r="A160" s="273">
        <f t="shared" si="30"/>
        <v>8</v>
      </c>
      <c r="B160" s="274" t="s">
        <v>35</v>
      </c>
      <c r="C160" s="274" t="s">
        <v>82</v>
      </c>
      <c r="D160" s="293">
        <v>120.5</v>
      </c>
      <c r="E160" s="309">
        <v>2.0920000000000001</v>
      </c>
      <c r="F160" s="293">
        <v>114.9</v>
      </c>
      <c r="G160" s="309">
        <v>0.22800000000000001</v>
      </c>
      <c r="H160" s="521">
        <v>110.5</v>
      </c>
      <c r="I160" s="522">
        <v>0</v>
      </c>
      <c r="J160" s="291" t="s">
        <v>214</v>
      </c>
      <c r="K160" s="292"/>
      <c r="L160" s="29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 s="547"/>
      <c r="AP160" s="667">
        <f t="shared" si="28"/>
        <v>97</v>
      </c>
      <c r="AQ160">
        <f t="shared" si="31"/>
        <v>1661.77</v>
      </c>
      <c r="AR160">
        <f t="shared" si="29"/>
        <v>0</v>
      </c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1:56" ht="27" customHeight="1">
      <c r="A161" s="273">
        <f t="shared" si="30"/>
        <v>9</v>
      </c>
      <c r="B161" s="274" t="s">
        <v>36</v>
      </c>
      <c r="C161" s="274" t="s">
        <v>82</v>
      </c>
      <c r="D161" s="293">
        <v>120.8</v>
      </c>
      <c r="E161" s="309">
        <v>2.3530000000000002</v>
      </c>
      <c r="F161" s="293">
        <v>113.61</v>
      </c>
      <c r="G161" s="309">
        <v>0.35699999999999998</v>
      </c>
      <c r="H161" s="521">
        <v>116.73</v>
      </c>
      <c r="I161" s="522">
        <v>0.68500000000000005</v>
      </c>
      <c r="J161" s="291" t="s">
        <v>214</v>
      </c>
      <c r="K161" s="292"/>
      <c r="L161" s="290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 s="547"/>
      <c r="AP161" s="667">
        <f t="shared" si="28"/>
        <v>98</v>
      </c>
      <c r="AQ161">
        <f t="shared" si="31"/>
        <v>1663.9169999999999</v>
      </c>
      <c r="AR161">
        <f t="shared" si="29"/>
        <v>0</v>
      </c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1:56" ht="27" customHeight="1">
      <c r="A162" s="273">
        <f t="shared" si="30"/>
        <v>10</v>
      </c>
      <c r="B162" s="274" t="s">
        <v>37</v>
      </c>
      <c r="C162" s="274" t="s">
        <v>83</v>
      </c>
      <c r="D162" s="293">
        <v>46.5</v>
      </c>
      <c r="E162" s="293">
        <v>5.3890000000000002</v>
      </c>
      <c r="F162" s="293">
        <v>43.1</v>
      </c>
      <c r="G162" s="293">
        <v>2.1640000000000001</v>
      </c>
      <c r="H162" s="518">
        <v>40.06</v>
      </c>
      <c r="I162" s="520">
        <v>0.81399999999999995</v>
      </c>
      <c r="J162" s="291" t="s">
        <v>214</v>
      </c>
      <c r="K162" s="292"/>
      <c r="L162" s="290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 s="547"/>
      <c r="AP162" s="667">
        <f t="shared" si="28"/>
        <v>99</v>
      </c>
      <c r="AQ162">
        <f t="shared" si="31"/>
        <v>1664.895</v>
      </c>
      <c r="AR162">
        <f t="shared" si="29"/>
        <v>0</v>
      </c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1:56" ht="27" customHeight="1">
      <c r="A163" s="273">
        <f t="shared" si="30"/>
        <v>11</v>
      </c>
      <c r="B163" s="274" t="s">
        <v>39</v>
      </c>
      <c r="C163" s="274" t="s">
        <v>83</v>
      </c>
      <c r="D163" s="293">
        <v>51.5</v>
      </c>
      <c r="E163" s="309">
        <v>2.4159999999999999</v>
      </c>
      <c r="F163" s="293">
        <v>46.86</v>
      </c>
      <c r="G163" s="293">
        <v>0.90600000000000003</v>
      </c>
      <c r="H163" s="518">
        <v>42</v>
      </c>
      <c r="I163" s="520">
        <v>0</v>
      </c>
      <c r="J163" s="291" t="s">
        <v>214</v>
      </c>
      <c r="K163" s="292"/>
      <c r="L163" s="290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 s="547"/>
      <c r="AP163" s="667">
        <f t="shared" si="28"/>
        <v>100</v>
      </c>
      <c r="AQ163">
        <f t="shared" si="31"/>
        <v>1662.8879999999999</v>
      </c>
      <c r="AR163">
        <f t="shared" si="29"/>
        <v>0</v>
      </c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1:56" ht="27" customHeight="1">
      <c r="A164" s="273">
        <f t="shared" si="30"/>
        <v>12</v>
      </c>
      <c r="B164" s="274" t="s">
        <v>40</v>
      </c>
      <c r="C164" s="274" t="s">
        <v>81</v>
      </c>
      <c r="D164" s="293">
        <v>81</v>
      </c>
      <c r="E164" s="309">
        <v>1.093</v>
      </c>
      <c r="F164" s="293">
        <v>73.94</v>
      </c>
      <c r="G164" s="309">
        <v>0.18</v>
      </c>
      <c r="H164" s="518">
        <v>80.78</v>
      </c>
      <c r="I164" s="520">
        <v>0.16</v>
      </c>
      <c r="J164" s="291" t="s">
        <v>214</v>
      </c>
      <c r="K164" s="292"/>
      <c r="L164" s="290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 s="547"/>
      <c r="AP164" s="667">
        <f t="shared" si="28"/>
        <v>101</v>
      </c>
      <c r="AQ164">
        <f t="shared" si="31"/>
        <v>1659.992</v>
      </c>
      <c r="AR164">
        <f t="shared" si="29"/>
        <v>0</v>
      </c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1:56" ht="27" customHeight="1">
      <c r="A165" s="273">
        <f t="shared" si="30"/>
        <v>13</v>
      </c>
      <c r="B165" s="274" t="s">
        <v>41</v>
      </c>
      <c r="C165" s="274" t="s">
        <v>81</v>
      </c>
      <c r="D165" s="293">
        <v>82.8</v>
      </c>
      <c r="E165" s="309">
        <v>0.42899999999999999</v>
      </c>
      <c r="F165" s="293">
        <v>80.02</v>
      </c>
      <c r="G165" s="309">
        <v>8.4000000000000005E-2</v>
      </c>
      <c r="H165" s="518">
        <v>80.77</v>
      </c>
      <c r="I165" s="520">
        <v>0.159</v>
      </c>
      <c r="J165" s="291" t="s">
        <v>214</v>
      </c>
      <c r="K165" s="292"/>
      <c r="L165" s="290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 s="547"/>
      <c r="AP165" s="667">
        <f t="shared" si="28"/>
        <v>102</v>
      </c>
      <c r="AQ165">
        <f t="shared" si="31"/>
        <v>1646.038</v>
      </c>
      <c r="AR165">
        <f t="shared" si="29"/>
        <v>0</v>
      </c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1:56" ht="27" customHeight="1">
      <c r="A166" s="273">
        <f t="shared" si="30"/>
        <v>14</v>
      </c>
      <c r="B166" s="274" t="s">
        <v>42</v>
      </c>
      <c r="C166" s="274" t="s">
        <v>81</v>
      </c>
      <c r="D166" s="293">
        <v>69.95</v>
      </c>
      <c r="E166" s="309">
        <v>0.25</v>
      </c>
      <c r="F166" s="293">
        <v>67.95</v>
      </c>
      <c r="G166" s="293">
        <v>4.9000000000000002E-2</v>
      </c>
      <c r="H166" s="518">
        <v>67.98</v>
      </c>
      <c r="I166" s="520">
        <v>5.0999999999999997E-2</v>
      </c>
      <c r="J166" s="291" t="s">
        <v>214</v>
      </c>
      <c r="K166" s="292"/>
      <c r="L166" s="290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 s="547"/>
      <c r="AP166" s="667">
        <f t="shared" si="28"/>
        <v>103</v>
      </c>
      <c r="AQ166">
        <f t="shared" si="31"/>
        <v>1649.652</v>
      </c>
      <c r="AR166">
        <f t="shared" si="29"/>
        <v>0</v>
      </c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1:56" ht="27" customHeight="1">
      <c r="A167" s="273">
        <f t="shared" si="30"/>
        <v>15</v>
      </c>
      <c r="B167" s="274" t="s">
        <v>43</v>
      </c>
      <c r="C167" s="274" t="s">
        <v>81</v>
      </c>
      <c r="D167" s="293">
        <v>48.2</v>
      </c>
      <c r="E167" s="309">
        <v>0.32</v>
      </c>
      <c r="F167" s="293">
        <v>44.16</v>
      </c>
      <c r="G167" s="309">
        <v>8.9999999999999993E-3</v>
      </c>
      <c r="H167" s="518">
        <v>43</v>
      </c>
      <c r="I167" s="520">
        <v>0</v>
      </c>
      <c r="J167" s="291" t="s">
        <v>214</v>
      </c>
      <c r="K167" s="292"/>
      <c r="L167" s="290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 s="547"/>
      <c r="AP167" s="667">
        <f t="shared" si="28"/>
        <v>104</v>
      </c>
      <c r="AQ167">
        <f t="shared" si="31"/>
        <v>1654.883</v>
      </c>
      <c r="AR167">
        <f t="shared" si="29"/>
        <v>0</v>
      </c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1:56" ht="27" customHeight="1">
      <c r="A168" s="273">
        <f t="shared" si="30"/>
        <v>16</v>
      </c>
      <c r="B168" s="274" t="s">
        <v>84</v>
      </c>
      <c r="C168" s="274" t="s">
        <v>44</v>
      </c>
      <c r="D168" s="293">
        <v>136</v>
      </c>
      <c r="E168" s="309">
        <v>440</v>
      </c>
      <c r="F168" s="293">
        <v>127.3</v>
      </c>
      <c r="G168" s="293">
        <v>64.974000000000004</v>
      </c>
      <c r="H168" s="501">
        <v>127.05</v>
      </c>
      <c r="I168" s="593">
        <v>60.369</v>
      </c>
      <c r="J168" s="291" t="s">
        <v>214</v>
      </c>
      <c r="K168" s="292"/>
      <c r="L168" s="290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 s="547"/>
      <c r="AP168" s="667">
        <f t="shared" si="28"/>
        <v>105</v>
      </c>
      <c r="AQ168">
        <f t="shared" si="31"/>
        <v>1655.1780000000001</v>
      </c>
      <c r="AR168">
        <f t="shared" si="29"/>
        <v>0</v>
      </c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1:56" ht="27" customHeight="1">
      <c r="A169" s="273">
        <f t="shared" si="30"/>
        <v>17</v>
      </c>
      <c r="B169" s="274" t="s">
        <v>45</v>
      </c>
      <c r="C169" s="274" t="s">
        <v>44</v>
      </c>
      <c r="D169" s="293">
        <v>113.5</v>
      </c>
      <c r="E169" s="309">
        <v>3.742</v>
      </c>
      <c r="F169" s="293">
        <v>104.42</v>
      </c>
      <c r="G169" s="293">
        <v>0.54500000000000004</v>
      </c>
      <c r="H169" s="502">
        <v>104</v>
      </c>
      <c r="I169" s="593">
        <v>0.48</v>
      </c>
      <c r="J169" s="291" t="s">
        <v>214</v>
      </c>
      <c r="K169" s="292"/>
      <c r="L169" s="290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 s="547"/>
      <c r="AP169" s="667">
        <f t="shared" si="28"/>
        <v>106</v>
      </c>
      <c r="AQ169">
        <f t="shared" si="31"/>
        <v>1653.616</v>
      </c>
      <c r="AR169">
        <f t="shared" si="29"/>
        <v>0</v>
      </c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1:56" ht="27" customHeight="1">
      <c r="A170" s="273">
        <f t="shared" si="30"/>
        <v>18</v>
      </c>
      <c r="B170" s="274" t="s">
        <v>46</v>
      </c>
      <c r="C170" s="274" t="s">
        <v>44</v>
      </c>
      <c r="D170" s="293">
        <v>225.4</v>
      </c>
      <c r="E170" s="293">
        <v>1.2</v>
      </c>
      <c r="F170" s="293">
        <v>223.12</v>
      </c>
      <c r="G170" s="293">
        <v>7.0999999999999994E-2</v>
      </c>
      <c r="H170" s="501">
        <v>220.5</v>
      </c>
      <c r="I170" s="593">
        <v>0</v>
      </c>
      <c r="J170" s="291" t="s">
        <v>214</v>
      </c>
      <c r="K170" s="292"/>
      <c r="L170" s="29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 s="547"/>
      <c r="AP170" s="667">
        <f t="shared" si="28"/>
        <v>107</v>
      </c>
      <c r="AQ170">
        <f t="shared" si="31"/>
        <v>1653.9349999999999</v>
      </c>
      <c r="AR170">
        <f t="shared" si="29"/>
        <v>0</v>
      </c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1:56" ht="27" customHeight="1">
      <c r="A171" s="273">
        <f t="shared" si="30"/>
        <v>19</v>
      </c>
      <c r="B171" s="274" t="s">
        <v>47</v>
      </c>
      <c r="C171" s="274" t="s">
        <v>44</v>
      </c>
      <c r="D171" s="293">
        <v>224</v>
      </c>
      <c r="E171" s="309">
        <v>0.6</v>
      </c>
      <c r="F171" s="293">
        <v>215.98</v>
      </c>
      <c r="G171" s="293">
        <v>0.105</v>
      </c>
      <c r="H171" s="502">
        <v>214.88</v>
      </c>
      <c r="I171" s="594">
        <v>3.7600000000000001E-2</v>
      </c>
      <c r="J171" s="291" t="s">
        <v>214</v>
      </c>
      <c r="K171" s="292"/>
      <c r="L171" s="290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 s="547"/>
      <c r="AP171" s="667">
        <f t="shared" si="28"/>
        <v>108</v>
      </c>
      <c r="AQ171">
        <f t="shared" si="31"/>
        <v>1649.404</v>
      </c>
      <c r="AR171">
        <f t="shared" si="29"/>
        <v>0</v>
      </c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1:56" ht="27" customHeight="1">
      <c r="A172" s="273">
        <f t="shared" si="30"/>
        <v>20</v>
      </c>
      <c r="B172" s="274" t="s">
        <v>48</v>
      </c>
      <c r="C172" s="274" t="s">
        <v>44</v>
      </c>
      <c r="D172" s="293">
        <v>196</v>
      </c>
      <c r="E172" s="309">
        <v>1.5820000000000001</v>
      </c>
      <c r="F172" s="293">
        <v>189.04</v>
      </c>
      <c r="G172" s="293">
        <v>0.41899999999999998</v>
      </c>
      <c r="H172" s="502">
        <v>191.63</v>
      </c>
      <c r="I172" s="593">
        <v>0.81399999999999995</v>
      </c>
      <c r="J172" s="291" t="s">
        <v>214</v>
      </c>
      <c r="K172" s="292"/>
      <c r="L172" s="290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 s="547"/>
      <c r="AP172" s="667">
        <f t="shared" si="28"/>
        <v>109</v>
      </c>
      <c r="AQ172">
        <f t="shared" si="31"/>
        <v>1647.5139999999999</v>
      </c>
      <c r="AR172">
        <f t="shared" si="29"/>
        <v>0</v>
      </c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1:56" ht="27" customHeight="1">
      <c r="A173" s="273">
        <f t="shared" si="30"/>
        <v>21</v>
      </c>
      <c r="B173" s="274" t="s">
        <v>49</v>
      </c>
      <c r="C173" s="274" t="s">
        <v>44</v>
      </c>
      <c r="D173" s="293">
        <v>174</v>
      </c>
      <c r="E173" s="309">
        <v>0.47899999999999998</v>
      </c>
      <c r="F173" s="293">
        <v>172.38</v>
      </c>
      <c r="G173" s="293">
        <v>7.3999999999999996E-2</v>
      </c>
      <c r="H173" s="502">
        <v>171.5</v>
      </c>
      <c r="I173" s="593">
        <v>0</v>
      </c>
      <c r="J173" s="291" t="s">
        <v>214</v>
      </c>
      <c r="K173" s="292"/>
      <c r="L173" s="290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 s="547"/>
      <c r="AP173" s="667">
        <f t="shared" si="28"/>
        <v>110</v>
      </c>
      <c r="AQ173">
        <f t="shared" si="31"/>
        <v>1658.9010000000001</v>
      </c>
      <c r="AR173">
        <f t="shared" si="29"/>
        <v>0</v>
      </c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1:56" ht="27" customHeight="1">
      <c r="A174" s="270">
        <v>22</v>
      </c>
      <c r="B174" s="271" t="s">
        <v>50</v>
      </c>
      <c r="C174" s="271" t="s">
        <v>44</v>
      </c>
      <c r="D174" s="307">
        <v>229.1</v>
      </c>
      <c r="E174" s="308">
        <v>0.81299999999999994</v>
      </c>
      <c r="F174" s="307">
        <v>222.84</v>
      </c>
      <c r="G174" s="307">
        <v>0.28000000000000003</v>
      </c>
      <c r="H174" s="503">
        <v>216</v>
      </c>
      <c r="I174" s="595">
        <v>0</v>
      </c>
      <c r="J174" s="291" t="s">
        <v>214</v>
      </c>
      <c r="K174" s="292"/>
      <c r="L174" s="290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 s="547"/>
      <c r="AP174" s="667">
        <f t="shared" si="28"/>
        <v>111</v>
      </c>
      <c r="AQ174">
        <f t="shared" si="31"/>
        <v>1656.47</v>
      </c>
      <c r="AR174">
        <f t="shared" si="29"/>
        <v>0</v>
      </c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1:56" ht="27" customHeight="1">
      <c r="A175" s="273">
        <f t="shared" si="30"/>
        <v>23</v>
      </c>
      <c r="B175" s="274" t="s">
        <v>51</v>
      </c>
      <c r="C175" s="274" t="s">
        <v>44</v>
      </c>
      <c r="D175" s="293">
        <v>249</v>
      </c>
      <c r="E175" s="309">
        <v>2.1240000000000001</v>
      </c>
      <c r="F175" s="293">
        <v>239.52</v>
      </c>
      <c r="G175" s="293">
        <v>0.187</v>
      </c>
      <c r="H175" s="502">
        <v>236.5</v>
      </c>
      <c r="I175" s="594">
        <v>0</v>
      </c>
      <c r="J175" s="291" t="s">
        <v>214</v>
      </c>
      <c r="K175" s="292"/>
      <c r="L175" s="290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 s="547"/>
      <c r="AP175" s="667">
        <f t="shared" si="28"/>
        <v>112</v>
      </c>
      <c r="AQ175">
        <f t="shared" si="31"/>
        <v>1659</v>
      </c>
      <c r="AR175">
        <f t="shared" si="29"/>
        <v>0</v>
      </c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1:56" ht="27" customHeight="1">
      <c r="A176" s="273">
        <f t="shared" si="30"/>
        <v>24</v>
      </c>
      <c r="B176" s="274" t="s">
        <v>52</v>
      </c>
      <c r="C176" s="274" t="s">
        <v>85</v>
      </c>
      <c r="D176" s="293">
        <v>164.75</v>
      </c>
      <c r="E176" s="293">
        <v>5</v>
      </c>
      <c r="F176" s="293">
        <v>154.43</v>
      </c>
      <c r="G176" s="293">
        <v>0.503</v>
      </c>
      <c r="H176" s="501">
        <v>151.25</v>
      </c>
      <c r="I176" s="594">
        <v>0.05</v>
      </c>
      <c r="J176" s="291" t="s">
        <v>214</v>
      </c>
      <c r="K176" s="292"/>
      <c r="L176" s="290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 s="547"/>
      <c r="AP176" s="667">
        <f t="shared" si="28"/>
        <v>113</v>
      </c>
      <c r="AQ176">
        <f t="shared" si="31"/>
        <v>1659</v>
      </c>
      <c r="AR176">
        <f t="shared" si="29"/>
        <v>0</v>
      </c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1:56" ht="27" customHeight="1">
      <c r="A177" s="273">
        <f t="shared" si="30"/>
        <v>25</v>
      </c>
      <c r="B177" s="274" t="s">
        <v>53</v>
      </c>
      <c r="C177" s="274" t="s">
        <v>85</v>
      </c>
      <c r="D177" s="293">
        <v>179.1</v>
      </c>
      <c r="E177" s="309">
        <v>4.2</v>
      </c>
      <c r="F177" s="243">
        <v>166.32</v>
      </c>
      <c r="G177" s="243">
        <v>0.39800000000000002</v>
      </c>
      <c r="H177" s="501">
        <v>168</v>
      </c>
      <c r="I177" s="593">
        <v>0.32</v>
      </c>
      <c r="J177" s="291" t="s">
        <v>214</v>
      </c>
      <c r="K177" s="292"/>
      <c r="L177" s="290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 s="547"/>
      <c r="AP177" s="667">
        <f t="shared" si="28"/>
        <v>114</v>
      </c>
      <c r="AQ177">
        <f t="shared" si="31"/>
        <v>1697</v>
      </c>
      <c r="AR177">
        <f t="shared" si="29"/>
        <v>0</v>
      </c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1:56" ht="27" customHeight="1">
      <c r="A178" s="273">
        <f t="shared" si="30"/>
        <v>26</v>
      </c>
      <c r="B178" s="274" t="s">
        <v>54</v>
      </c>
      <c r="C178" s="274" t="s">
        <v>86</v>
      </c>
      <c r="D178" s="293">
        <v>325.56</v>
      </c>
      <c r="E178" s="309">
        <v>0.70099999999999996</v>
      </c>
      <c r="F178" s="243">
        <v>315.85000000000002</v>
      </c>
      <c r="G178" s="243">
        <v>0.114</v>
      </c>
      <c r="H178" s="502">
        <v>317.16000000000003</v>
      </c>
      <c r="I178" s="594">
        <v>0.156</v>
      </c>
      <c r="J178" s="291" t="s">
        <v>214</v>
      </c>
      <c r="K178" s="292"/>
      <c r="L178" s="290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 s="547"/>
      <c r="AP178" s="667">
        <f t="shared" si="28"/>
        <v>115</v>
      </c>
      <c r="AQ178">
        <f t="shared" si="31"/>
        <v>1721</v>
      </c>
      <c r="AR178">
        <f t="shared" si="29"/>
        <v>0</v>
      </c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1:56" ht="27" customHeight="1">
      <c r="A179" s="273">
        <f t="shared" si="30"/>
        <v>27</v>
      </c>
      <c r="B179" s="274" t="s">
        <v>55</v>
      </c>
      <c r="C179" s="274" t="s">
        <v>86</v>
      </c>
      <c r="D179" s="293">
        <v>129.19999999999999</v>
      </c>
      <c r="E179" s="309">
        <v>0.5</v>
      </c>
      <c r="F179" s="293">
        <v>123.6</v>
      </c>
      <c r="G179" s="293">
        <v>2.9000000000000001E-2</v>
      </c>
      <c r="H179" s="502">
        <v>122.2</v>
      </c>
      <c r="I179" s="593">
        <v>0</v>
      </c>
      <c r="J179" s="291" t="s">
        <v>214</v>
      </c>
      <c r="K179" s="292"/>
      <c r="L179" s="290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 s="547"/>
      <c r="AP179" s="667">
        <f t="shared" si="28"/>
        <v>116</v>
      </c>
      <c r="AQ179">
        <f t="shared" si="31"/>
        <v>1743</v>
      </c>
      <c r="AR179">
        <f t="shared" si="29"/>
        <v>0</v>
      </c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1:56" ht="27" customHeight="1">
      <c r="A180" s="273">
        <f t="shared" si="30"/>
        <v>28</v>
      </c>
      <c r="B180" s="274" t="s">
        <v>56</v>
      </c>
      <c r="C180" s="274" t="s">
        <v>86</v>
      </c>
      <c r="D180" s="293">
        <v>282.77999999999997</v>
      </c>
      <c r="E180" s="309">
        <v>0.51300000000000001</v>
      </c>
      <c r="F180" s="293">
        <v>277.87</v>
      </c>
      <c r="G180" s="293">
        <v>7.3999999999999996E-2</v>
      </c>
      <c r="H180" s="501">
        <v>275.77999999999997</v>
      </c>
      <c r="I180" s="593">
        <v>0</v>
      </c>
      <c r="J180" s="291" t="s">
        <v>214</v>
      </c>
      <c r="K180" s="292"/>
      <c r="L180" s="29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 s="547"/>
      <c r="AP180" s="667">
        <f t="shared" si="28"/>
        <v>117</v>
      </c>
      <c r="AQ180">
        <f t="shared" si="31"/>
        <v>1747</v>
      </c>
      <c r="AR180">
        <f t="shared" si="29"/>
        <v>0</v>
      </c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1:56" ht="27" customHeight="1">
      <c r="A181" s="273">
        <f t="shared" si="30"/>
        <v>29</v>
      </c>
      <c r="B181" s="274" t="s">
        <v>57</v>
      </c>
      <c r="C181" s="274" t="s">
        <v>86</v>
      </c>
      <c r="D181" s="293">
        <v>99</v>
      </c>
      <c r="E181" s="309">
        <v>2.6110000000000002</v>
      </c>
      <c r="F181" s="293">
        <v>91.8</v>
      </c>
      <c r="G181" s="293">
        <v>0.17</v>
      </c>
      <c r="H181" s="502">
        <v>90</v>
      </c>
      <c r="I181" s="594">
        <v>0</v>
      </c>
      <c r="J181" s="291" t="s">
        <v>214</v>
      </c>
      <c r="K181" s="292"/>
      <c r="L181" s="290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 s="547"/>
      <c r="AP181" s="667">
        <f t="shared" si="28"/>
        <v>118</v>
      </c>
      <c r="AQ181">
        <f t="shared" si="31"/>
        <v>1743</v>
      </c>
      <c r="AR181">
        <f t="shared" si="29"/>
        <v>0</v>
      </c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1:56" ht="27" customHeight="1">
      <c r="A182" s="273">
        <f t="shared" si="30"/>
        <v>30</v>
      </c>
      <c r="B182" s="274" t="s">
        <v>58</v>
      </c>
      <c r="C182" s="274" t="s">
        <v>86</v>
      </c>
      <c r="D182" s="293">
        <v>189.7</v>
      </c>
      <c r="E182" s="293">
        <v>7.9000000000000001E-2</v>
      </c>
      <c r="F182" s="293">
        <v>188.25</v>
      </c>
      <c r="G182" s="293">
        <v>3.2000000000000001E-2</v>
      </c>
      <c r="H182" s="502">
        <v>186.99</v>
      </c>
      <c r="I182" s="594">
        <v>0</v>
      </c>
      <c r="J182" s="291" t="s">
        <v>214</v>
      </c>
      <c r="K182" s="292"/>
      <c r="L182" s="290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 s="547"/>
      <c r="AP182" s="667">
        <f t="shared" si="28"/>
        <v>119</v>
      </c>
      <c r="AQ182">
        <f t="shared" si="31"/>
        <v>1738</v>
      </c>
      <c r="AR182">
        <f t="shared" si="29"/>
        <v>0</v>
      </c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56" ht="27" customHeight="1">
      <c r="A183" s="273">
        <f t="shared" si="30"/>
        <v>31</v>
      </c>
      <c r="B183" s="274" t="s">
        <v>59</v>
      </c>
      <c r="C183" s="274" t="s">
        <v>86</v>
      </c>
      <c r="D183" s="293">
        <v>171.19</v>
      </c>
      <c r="E183" s="309">
        <v>9.6879999999999994E-2</v>
      </c>
      <c r="F183" s="293">
        <v>169.34</v>
      </c>
      <c r="G183" s="309">
        <v>5.1999999999999998E-2</v>
      </c>
      <c r="H183" s="502">
        <v>167.19</v>
      </c>
      <c r="I183" s="594">
        <v>0</v>
      </c>
      <c r="J183" s="291" t="s">
        <v>214</v>
      </c>
      <c r="K183" s="292"/>
      <c r="L183" s="290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 s="547"/>
      <c r="AP183" s="667">
        <f t="shared" si="28"/>
        <v>120</v>
      </c>
      <c r="AQ183">
        <f t="shared" si="31"/>
        <v>1739.4</v>
      </c>
      <c r="AR183">
        <f t="shared" si="29"/>
        <v>0</v>
      </c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1:56" ht="27" customHeight="1">
      <c r="A184" s="273">
        <f t="shared" si="30"/>
        <v>32</v>
      </c>
      <c r="B184" s="274" t="s">
        <v>60</v>
      </c>
      <c r="C184" s="274" t="s">
        <v>87</v>
      </c>
      <c r="D184" s="293">
        <v>142.6</v>
      </c>
      <c r="E184" s="309">
        <v>9.157</v>
      </c>
      <c r="F184" s="293">
        <v>139.43</v>
      </c>
      <c r="G184" s="293">
        <v>1.7649999999999999</v>
      </c>
      <c r="H184" s="501">
        <v>138.88999999999999</v>
      </c>
      <c r="I184" s="592">
        <v>0.90300000000000002</v>
      </c>
      <c r="J184" s="291" t="s">
        <v>214</v>
      </c>
      <c r="K184" s="292"/>
      <c r="L184" s="290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 s="547"/>
      <c r="AP184" s="667">
        <f t="shared" si="28"/>
        <v>121</v>
      </c>
      <c r="AQ184">
        <f t="shared" si="31"/>
        <v>1736</v>
      </c>
      <c r="AR184">
        <f t="shared" si="29"/>
        <v>0</v>
      </c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1:56" ht="27" customHeight="1">
      <c r="A185" s="273">
        <v>33</v>
      </c>
      <c r="B185" s="274" t="s">
        <v>61</v>
      </c>
      <c r="C185" s="274" t="s">
        <v>87</v>
      </c>
      <c r="D185" s="293">
        <v>239.5</v>
      </c>
      <c r="E185" s="309">
        <v>2.6720000000000002</v>
      </c>
      <c r="F185" s="293">
        <v>234.45</v>
      </c>
      <c r="G185" s="309">
        <v>0.44600000000000001</v>
      </c>
      <c r="H185" s="501">
        <v>231.5</v>
      </c>
      <c r="I185" s="592">
        <v>0</v>
      </c>
      <c r="J185" s="291" t="s">
        <v>214</v>
      </c>
      <c r="K185" s="292"/>
      <c r="L185" s="290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 s="547"/>
      <c r="AP185" s="667">
        <f t="shared" si="28"/>
        <v>122</v>
      </c>
      <c r="AQ185">
        <f t="shared" ref="AQ185:AQ215" si="32">IF(AF7="tad","tad",AF7)</f>
        <v>1739.84</v>
      </c>
      <c r="AR185">
        <f t="shared" si="29"/>
        <v>0</v>
      </c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1:56" ht="27" customHeight="1">
      <c r="A186" s="273">
        <f t="shared" si="30"/>
        <v>34</v>
      </c>
      <c r="B186" s="274" t="s">
        <v>62</v>
      </c>
      <c r="C186" s="274" t="s">
        <v>88</v>
      </c>
      <c r="D186" s="293">
        <v>120.5</v>
      </c>
      <c r="E186" s="309">
        <v>3.677</v>
      </c>
      <c r="F186" s="293">
        <v>118.55</v>
      </c>
      <c r="G186" s="293">
        <v>0.59499999999999997</v>
      </c>
      <c r="H186" s="501">
        <v>119.43</v>
      </c>
      <c r="I186" s="593">
        <v>1.7709999999999999</v>
      </c>
      <c r="J186" s="291" t="s">
        <v>214</v>
      </c>
      <c r="K186" s="292"/>
      <c r="L186" s="290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 s="547"/>
      <c r="AP186" s="667">
        <f t="shared" si="28"/>
        <v>123</v>
      </c>
      <c r="AQ186">
        <f t="shared" si="32"/>
        <v>1741.6</v>
      </c>
      <c r="AR186">
        <f t="shared" si="29"/>
        <v>0</v>
      </c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1:56" ht="27" customHeight="1">
      <c r="A187" s="273">
        <f t="shared" si="30"/>
        <v>35</v>
      </c>
      <c r="B187" s="274" t="s">
        <v>63</v>
      </c>
      <c r="C187" s="274" t="s">
        <v>89</v>
      </c>
      <c r="D187" s="293">
        <v>110.56</v>
      </c>
      <c r="E187" s="309">
        <v>2.75</v>
      </c>
      <c r="F187" s="293">
        <v>107.16</v>
      </c>
      <c r="G187" s="293">
        <v>0.311</v>
      </c>
      <c r="H187" s="501">
        <v>108.74</v>
      </c>
      <c r="I187" s="593">
        <v>0.82374999999999998</v>
      </c>
      <c r="J187" s="291" t="s">
        <v>214</v>
      </c>
      <c r="K187" s="292"/>
      <c r="L187" s="290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 s="547"/>
      <c r="AP187" s="667">
        <f t="shared" si="28"/>
        <v>124</v>
      </c>
      <c r="AQ187">
        <f t="shared" si="32"/>
        <v>1732.42</v>
      </c>
      <c r="AR187">
        <f t="shared" si="29"/>
        <v>0</v>
      </c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1:56" ht="27" customHeight="1">
      <c r="A188" s="273">
        <f t="shared" si="30"/>
        <v>36</v>
      </c>
      <c r="B188" s="274" t="s">
        <v>64</v>
      </c>
      <c r="C188" s="274" t="s">
        <v>90</v>
      </c>
      <c r="D188" s="293">
        <v>72</v>
      </c>
      <c r="E188" s="309">
        <v>38.036000000000001</v>
      </c>
      <c r="F188" s="293">
        <v>48.7</v>
      </c>
      <c r="G188" s="309">
        <v>2.5659999999999998</v>
      </c>
      <c r="H188" s="501">
        <v>60.22</v>
      </c>
      <c r="I188" s="592">
        <v>14.221</v>
      </c>
      <c r="J188" s="291" t="s">
        <v>214</v>
      </c>
      <c r="K188" s="292"/>
      <c r="L188" s="290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 s="547"/>
      <c r="AP188" s="667">
        <f t="shared" si="28"/>
        <v>125</v>
      </c>
      <c r="AQ188">
        <f t="shared" si="32"/>
        <v>1722.65</v>
      </c>
      <c r="AR188">
        <f t="shared" si="29"/>
        <v>0</v>
      </c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56" ht="27" customHeight="1">
      <c r="A189" s="273">
        <f t="shared" si="30"/>
        <v>37</v>
      </c>
      <c r="B189" s="274" t="s">
        <v>65</v>
      </c>
      <c r="C189" s="274" t="s">
        <v>90</v>
      </c>
      <c r="D189" s="293">
        <v>185</v>
      </c>
      <c r="E189" s="309">
        <v>412.66</v>
      </c>
      <c r="F189" s="293">
        <v>161</v>
      </c>
      <c r="G189" s="309">
        <v>156.67599999999999</v>
      </c>
      <c r="H189" s="501">
        <v>162.47999999999999</v>
      </c>
      <c r="I189" s="592">
        <v>179.60900000000001</v>
      </c>
      <c r="J189" s="291" t="s">
        <v>214</v>
      </c>
      <c r="K189" s="292"/>
      <c r="L189" s="290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 s="547"/>
      <c r="AP189" s="667">
        <f t="shared" si="28"/>
        <v>126</v>
      </c>
      <c r="AQ189">
        <f t="shared" si="32"/>
        <v>1722</v>
      </c>
      <c r="AR189">
        <f t="shared" si="29"/>
        <v>0</v>
      </c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1:56" ht="27" customHeight="1" thickBot="1">
      <c r="A190" s="275">
        <v>38</v>
      </c>
      <c r="B190" s="276" t="s">
        <v>66</v>
      </c>
      <c r="C190" s="276" t="s">
        <v>91</v>
      </c>
      <c r="D190" s="310">
        <v>231</v>
      </c>
      <c r="E190" s="311">
        <v>30.48</v>
      </c>
      <c r="F190" s="310">
        <v>229.12</v>
      </c>
      <c r="G190" s="311">
        <v>16.96</v>
      </c>
      <c r="H190" s="586">
        <v>229.38</v>
      </c>
      <c r="I190" s="598">
        <v>18.59</v>
      </c>
      <c r="J190" s="291" t="s">
        <v>214</v>
      </c>
      <c r="K190" s="292"/>
      <c r="L190" s="2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 s="547"/>
      <c r="AP190" s="667">
        <f t="shared" si="28"/>
        <v>127</v>
      </c>
      <c r="AQ190">
        <f t="shared" si="32"/>
        <v>1716</v>
      </c>
      <c r="AR190">
        <f t="shared" si="29"/>
        <v>0</v>
      </c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56" ht="27" customHeight="1" thickBot="1">
      <c r="A191" s="269"/>
      <c r="B191" s="242" t="s">
        <v>67</v>
      </c>
      <c r="C191" s="242"/>
      <c r="D191" s="312"/>
      <c r="E191" s="313">
        <f>SUM(E153:E190)</f>
        <v>1819.5944780000002</v>
      </c>
      <c r="F191" s="312"/>
      <c r="G191" s="313">
        <f>SUM(G153:G190)</f>
        <v>560.2166410000001</v>
      </c>
      <c r="H191" s="584"/>
      <c r="I191" s="585">
        <f>SUM(I153:I190)</f>
        <v>420.78924699999988</v>
      </c>
      <c r="J191" s="343"/>
      <c r="K191" s="252"/>
      <c r="L191" s="290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 s="547"/>
      <c r="AP191" s="667">
        <f t="shared" si="28"/>
        <v>128</v>
      </c>
      <c r="AQ191">
        <f t="shared" si="32"/>
        <v>1709</v>
      </c>
      <c r="AR191">
        <f t="shared" si="29"/>
        <v>0</v>
      </c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56" ht="27" customHeight="1" thickBot="1">
      <c r="A192" s="294" t="s">
        <v>68</v>
      </c>
      <c r="B192" s="255" t="s">
        <v>69</v>
      </c>
      <c r="C192" s="255"/>
      <c r="D192" s="282"/>
      <c r="E192" s="281"/>
      <c r="F192" s="255"/>
      <c r="G192" s="256">
        <v>1</v>
      </c>
      <c r="H192" s="504"/>
      <c r="I192" s="505">
        <f>IFERROR(+I191/G191,0)</f>
        <v>0.75111879263150949</v>
      </c>
      <c r="J192" s="298"/>
      <c r="K192" s="287"/>
      <c r="L192" s="290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 s="547"/>
      <c r="AP192" s="667">
        <f t="shared" si="28"/>
        <v>129</v>
      </c>
      <c r="AQ192">
        <f t="shared" si="32"/>
        <v>1695</v>
      </c>
      <c r="AR192">
        <f t="shared" si="29"/>
        <v>0</v>
      </c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1:56" ht="27" customHeight="1" thickBot="1">
      <c r="A193" s="296"/>
      <c r="B193" s="297"/>
      <c r="C193" s="286"/>
      <c r="D193" s="286"/>
      <c r="E193" s="254">
        <v>1</v>
      </c>
      <c r="F193" s="253" t="s">
        <v>68</v>
      </c>
      <c r="G193" s="254">
        <f>+G191/E191*100%</f>
        <v>0.3078799412579884</v>
      </c>
      <c r="H193" s="506"/>
      <c r="I193" s="507">
        <f>+I191/E191</f>
        <v>0.23125440975316031</v>
      </c>
      <c r="J193" s="298"/>
      <c r="K193" s="287"/>
      <c r="L193" s="290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 s="547"/>
      <c r="AP193" s="667">
        <f t="shared" ref="AP193:AP256" si="33">AP192+1</f>
        <v>130</v>
      </c>
      <c r="AQ193">
        <f t="shared" si="32"/>
        <v>1692</v>
      </c>
      <c r="AR193">
        <f t="shared" ref="AR193:AR256" si="34">IF(COUNT(AP193:AQ193)=2,0,-AO$49/500)</f>
        <v>0</v>
      </c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1:56" ht="27" customHeight="1" thickBot="1">
      <c r="H194" s="514"/>
      <c r="I194" s="514"/>
      <c r="L194" s="290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 s="547"/>
      <c r="AP194" s="667">
        <f t="shared" si="33"/>
        <v>131</v>
      </c>
      <c r="AQ194">
        <f t="shared" si="32"/>
        <v>1688</v>
      </c>
      <c r="AR194">
        <f t="shared" si="34"/>
        <v>0</v>
      </c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1:56" ht="27" customHeight="1" thickBot="1">
      <c r="A195" s="260"/>
      <c r="B195" s="261"/>
      <c r="C195" s="261"/>
      <c r="D195" s="261"/>
      <c r="E195" s="262">
        <f>E242+1</f>
        <v>26</v>
      </c>
      <c r="F195" s="263" t="s">
        <v>218</v>
      </c>
      <c r="G195" s="262">
        <v>2015</v>
      </c>
      <c r="H195" s="509"/>
      <c r="I195" s="509"/>
      <c r="J195" s="264"/>
      <c r="K195" s="457"/>
      <c r="L195" s="290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 s="547"/>
      <c r="AP195" s="667">
        <f t="shared" si="33"/>
        <v>132</v>
      </c>
      <c r="AQ195">
        <f t="shared" si="32"/>
        <v>1681</v>
      </c>
      <c r="AR195">
        <f t="shared" si="34"/>
        <v>0</v>
      </c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1:56" ht="27" customHeight="1">
      <c r="A196" s="620" t="s">
        <v>18</v>
      </c>
      <c r="B196" s="622" t="s">
        <v>19</v>
      </c>
      <c r="C196" s="622" t="s">
        <v>76</v>
      </c>
      <c r="D196" s="618" t="s">
        <v>20</v>
      </c>
      <c r="E196" s="619"/>
      <c r="F196" s="618" t="s">
        <v>97</v>
      </c>
      <c r="G196" s="619"/>
      <c r="H196" s="613" t="s">
        <v>22</v>
      </c>
      <c r="I196" s="614"/>
      <c r="J196" s="615" t="s">
        <v>174</v>
      </c>
      <c r="K196" s="239"/>
      <c r="L196" s="290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 s="547"/>
      <c r="AP196" s="667">
        <f t="shared" si="33"/>
        <v>133</v>
      </c>
      <c r="AQ196">
        <f t="shared" si="32"/>
        <v>1674</v>
      </c>
      <c r="AR196">
        <f t="shared" si="34"/>
        <v>0</v>
      </c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1:56" ht="27" customHeight="1">
      <c r="A197" s="621"/>
      <c r="B197" s="623"/>
      <c r="C197" s="623"/>
      <c r="D197" s="247" t="s">
        <v>24</v>
      </c>
      <c r="E197" s="247" t="s">
        <v>25</v>
      </c>
      <c r="F197" s="240" t="s">
        <v>24</v>
      </c>
      <c r="G197" s="247" t="s">
        <v>25</v>
      </c>
      <c r="H197" s="510" t="s">
        <v>24</v>
      </c>
      <c r="I197" s="511" t="s">
        <v>25</v>
      </c>
      <c r="J197" s="616"/>
      <c r="K197" s="239"/>
      <c r="L197" s="290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 s="547"/>
      <c r="AP197" s="667">
        <f t="shared" si="33"/>
        <v>134</v>
      </c>
      <c r="AQ197">
        <f t="shared" si="32"/>
        <v>1668</v>
      </c>
      <c r="AR197">
        <f t="shared" si="34"/>
        <v>0</v>
      </c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1:56" ht="27" customHeight="1" thickBot="1">
      <c r="A198" s="608"/>
      <c r="B198" s="610"/>
      <c r="C198" s="610"/>
      <c r="D198" s="248" t="s">
        <v>26</v>
      </c>
      <c r="E198" s="248" t="s">
        <v>163</v>
      </c>
      <c r="F198" s="241" t="s">
        <v>26</v>
      </c>
      <c r="G198" s="248" t="s">
        <v>163</v>
      </c>
      <c r="H198" s="512" t="s">
        <v>26</v>
      </c>
      <c r="I198" s="513" t="s">
        <v>163</v>
      </c>
      <c r="J198" s="617"/>
      <c r="K198" s="239"/>
      <c r="L198" s="290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 s="547"/>
      <c r="AP198" s="667">
        <f t="shared" si="33"/>
        <v>135</v>
      </c>
      <c r="AQ198">
        <f t="shared" si="32"/>
        <v>1669</v>
      </c>
      <c r="AR198">
        <f t="shared" si="34"/>
        <v>0</v>
      </c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1:56" ht="27" customHeight="1" thickBot="1">
      <c r="A199" s="269">
        <v>1</v>
      </c>
      <c r="B199" s="242">
        <v>2</v>
      </c>
      <c r="C199" s="242">
        <v>3</v>
      </c>
      <c r="D199" s="242">
        <v>4</v>
      </c>
      <c r="E199" s="242">
        <v>5</v>
      </c>
      <c r="F199" s="242">
        <v>6</v>
      </c>
      <c r="G199" s="242">
        <v>7</v>
      </c>
      <c r="H199" s="583">
        <v>8</v>
      </c>
      <c r="I199" s="583">
        <v>9</v>
      </c>
      <c r="J199" s="342">
        <v>10</v>
      </c>
      <c r="K199" s="239"/>
      <c r="L199" s="290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 s="547"/>
      <c r="AP199" s="667">
        <f t="shared" si="33"/>
        <v>136</v>
      </c>
      <c r="AQ199">
        <f t="shared" si="32"/>
        <v>1666</v>
      </c>
      <c r="AR199">
        <f t="shared" si="34"/>
        <v>0</v>
      </c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1:56" ht="27" customHeight="1">
      <c r="A200" s="270">
        <v>1</v>
      </c>
      <c r="B200" s="271" t="s">
        <v>28</v>
      </c>
      <c r="C200" s="271" t="s">
        <v>77</v>
      </c>
      <c r="D200" s="307">
        <v>55.77</v>
      </c>
      <c r="E200" s="308">
        <v>31.144597999999998</v>
      </c>
      <c r="F200" s="307">
        <v>48.16</v>
      </c>
      <c r="G200" s="307">
        <v>2.5836920000000001</v>
      </c>
      <c r="H200" s="500">
        <v>49.31</v>
      </c>
      <c r="I200" s="500">
        <v>5.0309999999999997</v>
      </c>
      <c r="J200" s="291" t="s">
        <v>214</v>
      </c>
      <c r="K200" s="292"/>
      <c r="L200" s="29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 s="547"/>
      <c r="AP200" s="667">
        <f t="shared" si="33"/>
        <v>137</v>
      </c>
      <c r="AQ200">
        <f t="shared" si="32"/>
        <v>1661</v>
      </c>
      <c r="AR200">
        <f t="shared" si="34"/>
        <v>0</v>
      </c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1:56" ht="27" customHeight="1">
      <c r="A201" s="273">
        <f>+A200+1</f>
        <v>2</v>
      </c>
      <c r="B201" s="274" t="s">
        <v>29</v>
      </c>
      <c r="C201" s="274" t="s">
        <v>77</v>
      </c>
      <c r="D201" s="293">
        <v>339.5</v>
      </c>
      <c r="E201" s="309">
        <v>7.77</v>
      </c>
      <c r="F201" s="293">
        <v>332.94</v>
      </c>
      <c r="G201" s="309">
        <v>2.4649999999999999</v>
      </c>
      <c r="H201" s="501">
        <v>334.2</v>
      </c>
      <c r="I201" s="591">
        <v>4.92</v>
      </c>
      <c r="J201" s="291" t="s">
        <v>214</v>
      </c>
      <c r="K201" s="292"/>
      <c r="L201" s="290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 s="547"/>
      <c r="AP201" s="667">
        <f t="shared" si="33"/>
        <v>138</v>
      </c>
      <c r="AQ201">
        <f t="shared" si="32"/>
        <v>1654</v>
      </c>
      <c r="AR201">
        <f t="shared" si="34"/>
        <v>0</v>
      </c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1:56" ht="27" customHeight="1">
      <c r="A202" s="273">
        <f t="shared" ref="A202:A236" si="35">+A201+1</f>
        <v>3</v>
      </c>
      <c r="B202" s="274" t="s">
        <v>30</v>
      </c>
      <c r="C202" s="274" t="s">
        <v>78</v>
      </c>
      <c r="D202" s="293">
        <v>77.5</v>
      </c>
      <c r="E202" s="309">
        <v>49.020274999999998</v>
      </c>
      <c r="F202" s="293">
        <v>67.099999999999994</v>
      </c>
      <c r="G202" s="309">
        <v>5.6399489999999997</v>
      </c>
      <c r="H202" s="501">
        <v>65.400000000000006</v>
      </c>
      <c r="I202" s="591">
        <v>2.9968699999999999</v>
      </c>
      <c r="J202" s="272" t="s">
        <v>214</v>
      </c>
      <c r="K202" s="252"/>
      <c r="L202" s="290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 s="547"/>
      <c r="AP202" s="667">
        <f t="shared" si="33"/>
        <v>139</v>
      </c>
      <c r="AQ202">
        <f t="shared" si="32"/>
        <v>1645</v>
      </c>
      <c r="AR202">
        <f t="shared" si="34"/>
        <v>0</v>
      </c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1:56" ht="27" customHeight="1">
      <c r="A203" s="273">
        <f t="shared" si="35"/>
        <v>4</v>
      </c>
      <c r="B203" s="274" t="s">
        <v>31</v>
      </c>
      <c r="C203" s="274" t="s">
        <v>79</v>
      </c>
      <c r="D203" s="293">
        <v>463.3</v>
      </c>
      <c r="E203" s="309">
        <v>49.9</v>
      </c>
      <c r="F203" s="484">
        <v>461.38</v>
      </c>
      <c r="G203" s="485">
        <v>14.96</v>
      </c>
      <c r="H203" s="501">
        <v>461.68</v>
      </c>
      <c r="I203" s="592">
        <v>19.28</v>
      </c>
      <c r="J203" s="291" t="s">
        <v>214</v>
      </c>
      <c r="K203" s="292"/>
      <c r="L203" s="290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 s="547"/>
      <c r="AP203" s="667">
        <f t="shared" si="33"/>
        <v>140</v>
      </c>
      <c r="AQ203">
        <f t="shared" si="32"/>
        <v>1636</v>
      </c>
      <c r="AR203">
        <f t="shared" si="34"/>
        <v>0</v>
      </c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1:56" ht="27" customHeight="1">
      <c r="A204" s="273">
        <f t="shared" si="35"/>
        <v>5</v>
      </c>
      <c r="B204" s="274" t="s">
        <v>32</v>
      </c>
      <c r="C204" s="274" t="s">
        <v>80</v>
      </c>
      <c r="D204" s="293">
        <v>207</v>
      </c>
      <c r="E204" s="309">
        <v>9.5030000000000001</v>
      </c>
      <c r="F204" s="293">
        <v>195.32</v>
      </c>
      <c r="G204" s="243">
        <v>1.218</v>
      </c>
      <c r="H204" s="518">
        <v>192.6</v>
      </c>
      <c r="I204" s="520">
        <v>0.54800000000000004</v>
      </c>
      <c r="J204" s="291" t="s">
        <v>214</v>
      </c>
      <c r="K204" s="292"/>
      <c r="L204" s="290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 s="547"/>
      <c r="AP204" s="667">
        <f t="shared" si="33"/>
        <v>141</v>
      </c>
      <c r="AQ204">
        <f t="shared" si="32"/>
        <v>1623</v>
      </c>
      <c r="AR204">
        <f t="shared" si="34"/>
        <v>0</v>
      </c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1:56" ht="27" customHeight="1">
      <c r="A205" s="273">
        <f t="shared" si="35"/>
        <v>6</v>
      </c>
      <c r="B205" s="274" t="s">
        <v>33</v>
      </c>
      <c r="C205" s="274" t="s">
        <v>80</v>
      </c>
      <c r="D205" s="293">
        <v>320</v>
      </c>
      <c r="E205" s="309">
        <v>5.1509999999999998</v>
      </c>
      <c r="F205" s="293">
        <v>306.97000000000003</v>
      </c>
      <c r="G205" s="243">
        <v>0.65700000000000003</v>
      </c>
      <c r="H205" s="518">
        <v>301.5</v>
      </c>
      <c r="I205" s="521">
        <v>0</v>
      </c>
      <c r="J205" s="291" t="s">
        <v>214</v>
      </c>
      <c r="K205" s="292"/>
      <c r="L205" s="290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 s="547"/>
      <c r="AP205" s="667">
        <f t="shared" si="33"/>
        <v>142</v>
      </c>
      <c r="AQ205">
        <f t="shared" si="32"/>
        <v>1615.54</v>
      </c>
      <c r="AR205">
        <f t="shared" si="34"/>
        <v>0</v>
      </c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1:56" ht="27" customHeight="1">
      <c r="A206" s="273">
        <f t="shared" si="35"/>
        <v>7</v>
      </c>
      <c r="B206" s="274" t="s">
        <v>34</v>
      </c>
      <c r="C206" s="274" t="s">
        <v>81</v>
      </c>
      <c r="D206" s="293">
        <v>90</v>
      </c>
      <c r="E206" s="309">
        <v>689.09100000000001</v>
      </c>
      <c r="F206" s="293">
        <v>79.7</v>
      </c>
      <c r="G206" s="293">
        <v>281.37</v>
      </c>
      <c r="H206" s="518">
        <v>70.819999999999993</v>
      </c>
      <c r="I206" s="520">
        <v>107.22</v>
      </c>
      <c r="J206" s="291" t="s">
        <v>214</v>
      </c>
      <c r="K206" s="292"/>
      <c r="L206" s="290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 s="547"/>
      <c r="AP206" s="667">
        <f t="shared" si="33"/>
        <v>143</v>
      </c>
      <c r="AQ206">
        <f t="shared" si="32"/>
        <v>1606</v>
      </c>
      <c r="AR206">
        <f t="shared" si="34"/>
        <v>0</v>
      </c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1:56" ht="27" customHeight="1">
      <c r="A207" s="273">
        <f t="shared" si="35"/>
        <v>8</v>
      </c>
      <c r="B207" s="274" t="s">
        <v>35</v>
      </c>
      <c r="C207" s="274" t="s">
        <v>82</v>
      </c>
      <c r="D207" s="293">
        <v>120.5</v>
      </c>
      <c r="E207" s="309">
        <v>2.0920000000000001</v>
      </c>
      <c r="F207" s="293">
        <v>114.9</v>
      </c>
      <c r="G207" s="309">
        <v>0.22800000000000001</v>
      </c>
      <c r="H207" s="521">
        <v>110.5</v>
      </c>
      <c r="I207" s="522">
        <v>0</v>
      </c>
      <c r="J207" s="291" t="s">
        <v>214</v>
      </c>
      <c r="K207" s="292"/>
      <c r="L207" s="290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 s="547"/>
      <c r="AP207" s="667">
        <f t="shared" si="33"/>
        <v>144</v>
      </c>
      <c r="AQ207">
        <f t="shared" si="32"/>
        <v>1597</v>
      </c>
      <c r="AR207">
        <f t="shared" si="34"/>
        <v>0</v>
      </c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1:56" ht="27" customHeight="1">
      <c r="A208" s="273">
        <f t="shared" si="35"/>
        <v>9</v>
      </c>
      <c r="B208" s="274" t="s">
        <v>36</v>
      </c>
      <c r="C208" s="274" t="s">
        <v>82</v>
      </c>
      <c r="D208" s="293">
        <v>120.8</v>
      </c>
      <c r="E208" s="309">
        <v>2.3530000000000002</v>
      </c>
      <c r="F208" s="293">
        <v>113.61</v>
      </c>
      <c r="G208" s="309">
        <v>0.35699999999999998</v>
      </c>
      <c r="H208" s="521">
        <v>116.74</v>
      </c>
      <c r="I208" s="522">
        <v>0.68799999999999994</v>
      </c>
      <c r="J208" s="291" t="s">
        <v>214</v>
      </c>
      <c r="K208" s="292"/>
      <c r="L208" s="290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 s="547"/>
      <c r="AP208" s="667">
        <f t="shared" si="33"/>
        <v>145</v>
      </c>
      <c r="AQ208">
        <f t="shared" si="32"/>
        <v>1592</v>
      </c>
      <c r="AR208">
        <f t="shared" si="34"/>
        <v>0</v>
      </c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1:56" ht="27" customHeight="1">
      <c r="A209" s="273">
        <f t="shared" si="35"/>
        <v>10</v>
      </c>
      <c r="B209" s="274" t="s">
        <v>37</v>
      </c>
      <c r="C209" s="274" t="s">
        <v>83</v>
      </c>
      <c r="D209" s="293">
        <v>46.5</v>
      </c>
      <c r="E209" s="293">
        <v>5.3890000000000002</v>
      </c>
      <c r="F209" s="293">
        <v>43.1</v>
      </c>
      <c r="G209" s="293">
        <v>2.1640000000000001</v>
      </c>
      <c r="H209" s="518">
        <v>40.07</v>
      </c>
      <c r="I209" s="520">
        <v>0.81599999999999995</v>
      </c>
      <c r="J209" s="291" t="s">
        <v>214</v>
      </c>
      <c r="K209" s="292"/>
      <c r="L209" s="290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 s="547"/>
      <c r="AP209" s="667">
        <f t="shared" si="33"/>
        <v>146</v>
      </c>
      <c r="AQ209">
        <f t="shared" si="32"/>
        <v>1584</v>
      </c>
      <c r="AR209">
        <f t="shared" si="34"/>
        <v>0</v>
      </c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1:56" ht="27" customHeight="1">
      <c r="A210" s="273">
        <f t="shared" si="35"/>
        <v>11</v>
      </c>
      <c r="B210" s="274" t="s">
        <v>39</v>
      </c>
      <c r="C210" s="274" t="s">
        <v>83</v>
      </c>
      <c r="D210" s="293">
        <v>51.5</v>
      </c>
      <c r="E210" s="309">
        <v>2.4159999999999999</v>
      </c>
      <c r="F210" s="293">
        <v>46.86</v>
      </c>
      <c r="G210" s="293">
        <v>0.90600000000000003</v>
      </c>
      <c r="H210" s="518">
        <v>42</v>
      </c>
      <c r="I210" s="520">
        <v>0</v>
      </c>
      <c r="J210" s="291" t="s">
        <v>214</v>
      </c>
      <c r="K210" s="292"/>
      <c r="L210" s="29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 s="547"/>
      <c r="AP210" s="667">
        <f t="shared" si="33"/>
        <v>147</v>
      </c>
      <c r="AQ210">
        <f t="shared" si="32"/>
        <v>1589</v>
      </c>
      <c r="AR210">
        <f t="shared" si="34"/>
        <v>0</v>
      </c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1:56" ht="27" customHeight="1">
      <c r="A211" s="273">
        <f t="shared" si="35"/>
        <v>12</v>
      </c>
      <c r="B211" s="274" t="s">
        <v>40</v>
      </c>
      <c r="C211" s="274" t="s">
        <v>81</v>
      </c>
      <c r="D211" s="293">
        <v>81</v>
      </c>
      <c r="E211" s="309">
        <v>1.093</v>
      </c>
      <c r="F211" s="293">
        <v>73.94</v>
      </c>
      <c r="G211" s="309">
        <v>0.18</v>
      </c>
      <c r="H211" s="518">
        <v>80.78</v>
      </c>
      <c r="I211" s="520">
        <v>0.16</v>
      </c>
      <c r="J211" s="291" t="s">
        <v>214</v>
      </c>
      <c r="K211" s="292"/>
      <c r="L211" s="290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 s="547"/>
      <c r="AP211" s="667">
        <f t="shared" si="33"/>
        <v>148</v>
      </c>
      <c r="AQ211">
        <f t="shared" si="32"/>
        <v>1577</v>
      </c>
      <c r="AR211">
        <f t="shared" si="34"/>
        <v>0</v>
      </c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1:56" ht="27" customHeight="1">
      <c r="A212" s="273">
        <f t="shared" si="35"/>
        <v>13</v>
      </c>
      <c r="B212" s="274" t="s">
        <v>41</v>
      </c>
      <c r="C212" s="274" t="s">
        <v>81</v>
      </c>
      <c r="D212" s="293">
        <v>82.8</v>
      </c>
      <c r="E212" s="309">
        <v>0.42899999999999999</v>
      </c>
      <c r="F212" s="293">
        <v>80.02</v>
      </c>
      <c r="G212" s="309">
        <v>8.4000000000000005E-2</v>
      </c>
      <c r="H212" s="518">
        <v>80.77</v>
      </c>
      <c r="I212" s="520">
        <v>0.159</v>
      </c>
      <c r="J212" s="291" t="s">
        <v>214</v>
      </c>
      <c r="K212" s="292"/>
      <c r="L212" s="290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 s="547"/>
      <c r="AP212" s="667">
        <f t="shared" si="33"/>
        <v>149</v>
      </c>
      <c r="AQ212">
        <f t="shared" si="32"/>
        <v>1566</v>
      </c>
      <c r="AR212">
        <f t="shared" si="34"/>
        <v>0</v>
      </c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1:56" ht="27" customHeight="1">
      <c r="A213" s="273">
        <f t="shared" si="35"/>
        <v>14</v>
      </c>
      <c r="B213" s="274" t="s">
        <v>42</v>
      </c>
      <c r="C213" s="274" t="s">
        <v>81</v>
      </c>
      <c r="D213" s="293">
        <v>69.95</v>
      </c>
      <c r="E213" s="309">
        <v>0.25</v>
      </c>
      <c r="F213" s="293">
        <v>67.95</v>
      </c>
      <c r="G213" s="293">
        <v>4.9000000000000002E-2</v>
      </c>
      <c r="H213" s="518">
        <v>67.98</v>
      </c>
      <c r="I213" s="520">
        <v>5.0999999999999997E-2</v>
      </c>
      <c r="J213" s="291" t="s">
        <v>214</v>
      </c>
      <c r="K213" s="292"/>
      <c r="L213" s="290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 s="547"/>
      <c r="AP213" s="667">
        <f t="shared" si="33"/>
        <v>150</v>
      </c>
      <c r="AQ213">
        <f t="shared" si="32"/>
        <v>1557</v>
      </c>
      <c r="AR213">
        <f t="shared" si="34"/>
        <v>0</v>
      </c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1:56" ht="27" customHeight="1">
      <c r="A214" s="273">
        <f t="shared" si="35"/>
        <v>15</v>
      </c>
      <c r="B214" s="274" t="s">
        <v>43</v>
      </c>
      <c r="C214" s="274" t="s">
        <v>81</v>
      </c>
      <c r="D214" s="293">
        <v>48.2</v>
      </c>
      <c r="E214" s="309">
        <v>0.32</v>
      </c>
      <c r="F214" s="293">
        <v>44.16</v>
      </c>
      <c r="G214" s="309">
        <v>8.9999999999999993E-3</v>
      </c>
      <c r="H214" s="518">
        <v>43</v>
      </c>
      <c r="I214" s="520">
        <v>0</v>
      </c>
      <c r="J214" s="291" t="s">
        <v>214</v>
      </c>
      <c r="K214" s="292"/>
      <c r="L214" s="290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 s="547"/>
      <c r="AP214" s="667">
        <f t="shared" si="33"/>
        <v>151</v>
      </c>
      <c r="AQ214">
        <f t="shared" si="32"/>
        <v>1543</v>
      </c>
      <c r="AR214">
        <f t="shared" si="34"/>
        <v>0</v>
      </c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1:56" ht="27" customHeight="1">
      <c r="A215" s="273">
        <f t="shared" si="35"/>
        <v>16</v>
      </c>
      <c r="B215" s="274" t="s">
        <v>84</v>
      </c>
      <c r="C215" s="274" t="s">
        <v>44</v>
      </c>
      <c r="D215" s="293">
        <v>136</v>
      </c>
      <c r="E215" s="309">
        <v>440</v>
      </c>
      <c r="F215" s="293">
        <v>127.3</v>
      </c>
      <c r="G215" s="293">
        <v>64.974000000000004</v>
      </c>
      <c r="H215" s="501">
        <v>127.05</v>
      </c>
      <c r="I215" s="593">
        <v>60.369</v>
      </c>
      <c r="J215" s="291" t="s">
        <v>214</v>
      </c>
      <c r="K215" s="292"/>
      <c r="L215" s="290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 s="547"/>
      <c r="AP215" s="667">
        <f t="shared" si="33"/>
        <v>152</v>
      </c>
      <c r="AQ215">
        <f t="shared" si="32"/>
        <v>1534</v>
      </c>
      <c r="AR215">
        <f t="shared" si="34"/>
        <v>0</v>
      </c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1:56" ht="27" customHeight="1">
      <c r="A216" s="273">
        <f t="shared" si="35"/>
        <v>17</v>
      </c>
      <c r="B216" s="274" t="s">
        <v>45</v>
      </c>
      <c r="C216" s="274" t="s">
        <v>44</v>
      </c>
      <c r="D216" s="293">
        <v>113.5</v>
      </c>
      <c r="E216" s="309">
        <v>3.742</v>
      </c>
      <c r="F216" s="293">
        <v>104.42</v>
      </c>
      <c r="G216" s="293">
        <v>0.54500000000000004</v>
      </c>
      <c r="H216" s="502">
        <v>104.12</v>
      </c>
      <c r="I216" s="593">
        <v>0.48299999999999998</v>
      </c>
      <c r="J216" s="291" t="s">
        <v>214</v>
      </c>
      <c r="K216" s="292"/>
      <c r="L216" s="290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 s="547"/>
      <c r="AP216" s="667">
        <f t="shared" si="33"/>
        <v>153</v>
      </c>
      <c r="AQ216">
        <f t="shared" ref="AQ216:AQ245" si="36">IF(AG7="tad","tad",AG7)</f>
        <v>1525</v>
      </c>
      <c r="AR216">
        <f t="shared" si="34"/>
        <v>0</v>
      </c>
      <c r="AS216"/>
      <c r="AT216"/>
      <c r="AU216"/>
      <c r="AV216"/>
      <c r="AW216"/>
      <c r="AX216"/>
      <c r="AY216"/>
      <c r="AZ216"/>
      <c r="BA216"/>
      <c r="BB216"/>
      <c r="BC216"/>
      <c r="BD216"/>
    </row>
    <row r="217" spans="1:56" ht="27" customHeight="1">
      <c r="A217" s="273">
        <f t="shared" si="35"/>
        <v>18</v>
      </c>
      <c r="B217" s="274" t="s">
        <v>46</v>
      </c>
      <c r="C217" s="274" t="s">
        <v>44</v>
      </c>
      <c r="D217" s="293">
        <v>225.4</v>
      </c>
      <c r="E217" s="293">
        <v>1.2</v>
      </c>
      <c r="F217" s="293">
        <v>223.12</v>
      </c>
      <c r="G217" s="293">
        <v>7.0999999999999994E-2</v>
      </c>
      <c r="H217" s="501">
        <v>220.5</v>
      </c>
      <c r="I217" s="593">
        <v>0</v>
      </c>
      <c r="J217" s="291" t="s">
        <v>214</v>
      </c>
      <c r="K217" s="292"/>
      <c r="L217" s="290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 s="547"/>
      <c r="AP217" s="667">
        <f t="shared" si="33"/>
        <v>154</v>
      </c>
      <c r="AQ217">
        <f t="shared" si="36"/>
        <v>1529</v>
      </c>
      <c r="AR217">
        <f t="shared" si="34"/>
        <v>0</v>
      </c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1:56" ht="27" customHeight="1">
      <c r="A218" s="273">
        <f t="shared" si="35"/>
        <v>19</v>
      </c>
      <c r="B218" s="274" t="s">
        <v>47</v>
      </c>
      <c r="C218" s="274" t="s">
        <v>44</v>
      </c>
      <c r="D218" s="293">
        <v>224</v>
      </c>
      <c r="E218" s="309">
        <v>0.6</v>
      </c>
      <c r="F218" s="293">
        <v>215.98</v>
      </c>
      <c r="G218" s="293">
        <v>0.105</v>
      </c>
      <c r="H218" s="502">
        <v>214.71</v>
      </c>
      <c r="I218" s="594">
        <v>3.3000000000000002E-2</v>
      </c>
      <c r="J218" s="291" t="s">
        <v>214</v>
      </c>
      <c r="K218" s="292"/>
      <c r="L218" s="290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 s="547"/>
      <c r="AP218" s="667">
        <f t="shared" si="33"/>
        <v>155</v>
      </c>
      <c r="AQ218">
        <f t="shared" si="36"/>
        <v>1529</v>
      </c>
      <c r="AR218">
        <f t="shared" si="34"/>
        <v>0</v>
      </c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1:56" ht="27" customHeight="1">
      <c r="A219" s="273">
        <f t="shared" si="35"/>
        <v>20</v>
      </c>
      <c r="B219" s="274" t="s">
        <v>48</v>
      </c>
      <c r="C219" s="274" t="s">
        <v>44</v>
      </c>
      <c r="D219" s="293">
        <v>196</v>
      </c>
      <c r="E219" s="309">
        <v>1.5820000000000001</v>
      </c>
      <c r="F219" s="293">
        <v>189.04</v>
      </c>
      <c r="G219" s="293">
        <v>0.41899999999999998</v>
      </c>
      <c r="H219" s="502">
        <v>191.55</v>
      </c>
      <c r="I219" s="593">
        <v>0.80200000000000005</v>
      </c>
      <c r="J219" s="291" t="s">
        <v>214</v>
      </c>
      <c r="K219" s="292"/>
      <c r="L219" s="290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 s="547"/>
      <c r="AP219" s="667">
        <f t="shared" si="33"/>
        <v>156</v>
      </c>
      <c r="AQ219">
        <f t="shared" si="36"/>
        <v>1519</v>
      </c>
      <c r="AR219">
        <f t="shared" si="34"/>
        <v>0</v>
      </c>
      <c r="AS219"/>
      <c r="AT219"/>
      <c r="AU219"/>
      <c r="AV219"/>
      <c r="AW219"/>
      <c r="AX219"/>
      <c r="AY219"/>
      <c r="AZ219"/>
      <c r="BA219"/>
      <c r="BB219"/>
      <c r="BC219"/>
      <c r="BD219"/>
    </row>
    <row r="220" spans="1:56" ht="27" customHeight="1">
      <c r="A220" s="273">
        <f t="shared" si="35"/>
        <v>21</v>
      </c>
      <c r="B220" s="274" t="s">
        <v>49</v>
      </c>
      <c r="C220" s="274" t="s">
        <v>44</v>
      </c>
      <c r="D220" s="293">
        <v>174</v>
      </c>
      <c r="E220" s="309">
        <v>0.47899999999999998</v>
      </c>
      <c r="F220" s="293">
        <v>172.38</v>
      </c>
      <c r="G220" s="293">
        <v>7.3999999999999996E-2</v>
      </c>
      <c r="H220" s="502">
        <v>171.6</v>
      </c>
      <c r="I220" s="593">
        <v>0</v>
      </c>
      <c r="J220" s="291" t="s">
        <v>214</v>
      </c>
      <c r="K220" s="292"/>
      <c r="L220" s="467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 s="547"/>
      <c r="AP220" s="667">
        <f t="shared" si="33"/>
        <v>157</v>
      </c>
      <c r="AQ220">
        <f t="shared" si="36"/>
        <v>1508</v>
      </c>
      <c r="AR220">
        <f t="shared" si="34"/>
        <v>0</v>
      </c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1:56" ht="27" customHeight="1">
      <c r="A221" s="270">
        <f t="shared" si="35"/>
        <v>22</v>
      </c>
      <c r="B221" s="271" t="s">
        <v>50</v>
      </c>
      <c r="C221" s="271" t="s">
        <v>44</v>
      </c>
      <c r="D221" s="307">
        <v>229.1</v>
      </c>
      <c r="E221" s="308">
        <v>0.81299999999999994</v>
      </c>
      <c r="F221" s="307">
        <v>222.84</v>
      </c>
      <c r="G221" s="307">
        <v>0.28000000000000003</v>
      </c>
      <c r="H221" s="503">
        <v>216</v>
      </c>
      <c r="I221" s="595">
        <v>0</v>
      </c>
      <c r="J221" s="291" t="s">
        <v>214</v>
      </c>
      <c r="K221" s="292"/>
      <c r="L221" s="252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 s="547"/>
      <c r="AP221" s="667">
        <f t="shared" si="33"/>
        <v>158</v>
      </c>
      <c r="AQ221">
        <f t="shared" si="36"/>
        <v>1503</v>
      </c>
      <c r="AR221">
        <f t="shared" si="34"/>
        <v>0</v>
      </c>
      <c r="AS221"/>
      <c r="AT221"/>
      <c r="AU221"/>
      <c r="AV221"/>
      <c r="AW221"/>
      <c r="AX221"/>
      <c r="AY221"/>
      <c r="AZ221"/>
      <c r="BA221"/>
      <c r="BB221"/>
      <c r="BC221"/>
      <c r="BD221"/>
    </row>
    <row r="222" spans="1:56" ht="27" customHeight="1">
      <c r="A222" s="273">
        <f t="shared" si="35"/>
        <v>23</v>
      </c>
      <c r="B222" s="274" t="s">
        <v>51</v>
      </c>
      <c r="C222" s="274" t="s">
        <v>44</v>
      </c>
      <c r="D222" s="293">
        <v>249</v>
      </c>
      <c r="E222" s="309">
        <v>2.1240000000000001</v>
      </c>
      <c r="F222" s="293">
        <v>239.52</v>
      </c>
      <c r="G222" s="293">
        <v>0.187</v>
      </c>
      <c r="H222" s="502">
        <v>236.5</v>
      </c>
      <c r="I222" s="594">
        <v>0</v>
      </c>
      <c r="J222" s="291" t="s">
        <v>214</v>
      </c>
      <c r="K222" s="292"/>
      <c r="L222" s="25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 s="547"/>
      <c r="AP222" s="667">
        <f t="shared" si="33"/>
        <v>159</v>
      </c>
      <c r="AQ222">
        <f t="shared" si="36"/>
        <v>1494</v>
      </c>
      <c r="AR222">
        <f t="shared" si="34"/>
        <v>0</v>
      </c>
      <c r="AS222"/>
      <c r="AT222"/>
      <c r="AU222"/>
      <c r="AV222"/>
      <c r="AW222"/>
      <c r="AX222"/>
      <c r="AY222"/>
      <c r="AZ222"/>
      <c r="BA222"/>
      <c r="BB222"/>
      <c r="BC222"/>
      <c r="BD222"/>
    </row>
    <row r="223" spans="1:56" ht="27" customHeight="1">
      <c r="A223" s="273">
        <f t="shared" si="35"/>
        <v>24</v>
      </c>
      <c r="B223" s="274" t="s">
        <v>52</v>
      </c>
      <c r="C223" s="274" t="s">
        <v>85</v>
      </c>
      <c r="D223" s="293">
        <v>164.75</v>
      </c>
      <c r="E223" s="293">
        <v>5</v>
      </c>
      <c r="F223" s="293">
        <v>154.43</v>
      </c>
      <c r="G223" s="293">
        <v>0.503</v>
      </c>
      <c r="H223" s="501">
        <v>151.25</v>
      </c>
      <c r="I223" s="594">
        <v>0.05</v>
      </c>
      <c r="J223" s="291" t="s">
        <v>214</v>
      </c>
      <c r="K223" s="292"/>
      <c r="L223" s="468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 s="547"/>
      <c r="AP223" s="667">
        <f t="shared" si="33"/>
        <v>160</v>
      </c>
      <c r="AQ223">
        <f t="shared" si="36"/>
        <v>1491</v>
      </c>
      <c r="AR223">
        <f t="shared" si="34"/>
        <v>0</v>
      </c>
      <c r="AS223"/>
      <c r="AT223"/>
      <c r="AU223"/>
      <c r="AV223"/>
      <c r="AW223"/>
      <c r="AX223"/>
      <c r="AY223"/>
      <c r="AZ223"/>
      <c r="BA223"/>
      <c r="BB223"/>
      <c r="BC223"/>
      <c r="BD223"/>
    </row>
    <row r="224" spans="1:56" ht="27" customHeight="1">
      <c r="A224" s="273">
        <f t="shared" si="35"/>
        <v>25</v>
      </c>
      <c r="B224" s="274" t="s">
        <v>53</v>
      </c>
      <c r="C224" s="274" t="s">
        <v>85</v>
      </c>
      <c r="D224" s="293">
        <v>179.1</v>
      </c>
      <c r="E224" s="309">
        <v>4.2</v>
      </c>
      <c r="F224" s="243">
        <v>166.32</v>
      </c>
      <c r="G224" s="243">
        <v>0.39800000000000002</v>
      </c>
      <c r="H224" s="501">
        <v>167.3</v>
      </c>
      <c r="I224" s="593">
        <v>0.2</v>
      </c>
      <c r="J224" s="291" t="s">
        <v>214</v>
      </c>
      <c r="K224" s="292"/>
      <c r="L224" s="469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 s="547"/>
      <c r="AP224" s="667">
        <f t="shared" si="33"/>
        <v>161</v>
      </c>
      <c r="AQ224">
        <f t="shared" si="36"/>
        <v>1483</v>
      </c>
      <c r="AR224">
        <f t="shared" si="34"/>
        <v>0</v>
      </c>
      <c r="AS224"/>
      <c r="AT224"/>
      <c r="AU224"/>
      <c r="AV224"/>
      <c r="AW224"/>
      <c r="AX224"/>
      <c r="AY224"/>
      <c r="AZ224"/>
      <c r="BA224"/>
      <c r="BB224"/>
      <c r="BC224"/>
      <c r="BD224"/>
    </row>
    <row r="225" spans="1:56" ht="27" customHeight="1">
      <c r="A225" s="273">
        <f t="shared" si="35"/>
        <v>26</v>
      </c>
      <c r="B225" s="274" t="s">
        <v>54</v>
      </c>
      <c r="C225" s="274" t="s">
        <v>86</v>
      </c>
      <c r="D225" s="293">
        <v>325.56</v>
      </c>
      <c r="E225" s="309">
        <v>0.70099999999999996</v>
      </c>
      <c r="F225" s="243">
        <v>315.85000000000002</v>
      </c>
      <c r="G225" s="243">
        <v>0.114</v>
      </c>
      <c r="H225" s="502">
        <v>317.36</v>
      </c>
      <c r="I225" s="594">
        <v>0.159</v>
      </c>
      <c r="J225" s="291" t="s">
        <v>214</v>
      </c>
      <c r="K225" s="292"/>
      <c r="L225" s="470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 s="547"/>
      <c r="AP225" s="667">
        <f t="shared" si="33"/>
        <v>162</v>
      </c>
      <c r="AQ225">
        <f t="shared" si="36"/>
        <v>1477</v>
      </c>
      <c r="AR225">
        <f t="shared" si="34"/>
        <v>0</v>
      </c>
      <c r="AS225"/>
      <c r="AT225"/>
      <c r="AU225"/>
      <c r="AV225"/>
      <c r="AW225"/>
      <c r="AX225"/>
      <c r="AY225"/>
      <c r="AZ225"/>
      <c r="BA225"/>
      <c r="BB225"/>
      <c r="BC225"/>
      <c r="BD225"/>
    </row>
    <row r="226" spans="1:56" ht="27" customHeight="1">
      <c r="A226" s="273">
        <f t="shared" si="35"/>
        <v>27</v>
      </c>
      <c r="B226" s="274" t="s">
        <v>55</v>
      </c>
      <c r="C226" s="274" t="s">
        <v>86</v>
      </c>
      <c r="D226" s="293">
        <v>129.19999999999999</v>
      </c>
      <c r="E226" s="309">
        <v>0.5</v>
      </c>
      <c r="F226" s="293">
        <v>123.6</v>
      </c>
      <c r="G226" s="293">
        <v>2.9000000000000001E-2</v>
      </c>
      <c r="H226" s="502">
        <v>122.2</v>
      </c>
      <c r="I226" s="593">
        <v>0</v>
      </c>
      <c r="J226" s="291" t="s">
        <v>214</v>
      </c>
      <c r="K226" s="292"/>
      <c r="L226" s="469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 s="547"/>
      <c r="AP226" s="667">
        <f t="shared" si="33"/>
        <v>163</v>
      </c>
      <c r="AQ226">
        <f t="shared" si="36"/>
        <v>1469</v>
      </c>
      <c r="AR226">
        <f t="shared" si="34"/>
        <v>0</v>
      </c>
      <c r="AS226"/>
      <c r="AT226"/>
      <c r="AU226"/>
      <c r="AV226"/>
      <c r="AW226"/>
      <c r="AX226"/>
      <c r="AY226"/>
      <c r="AZ226"/>
      <c r="BA226"/>
      <c r="BB226"/>
      <c r="BC226"/>
      <c r="BD226"/>
    </row>
    <row r="227" spans="1:56" ht="27" customHeight="1">
      <c r="A227" s="273">
        <f t="shared" si="35"/>
        <v>28</v>
      </c>
      <c r="B227" s="274" t="s">
        <v>56</v>
      </c>
      <c r="C227" s="274" t="s">
        <v>86</v>
      </c>
      <c r="D227" s="293">
        <v>282.77999999999997</v>
      </c>
      <c r="E227" s="309">
        <v>0.51300000000000001</v>
      </c>
      <c r="F227" s="293">
        <v>277.87</v>
      </c>
      <c r="G227" s="293">
        <v>7.3999999999999996E-2</v>
      </c>
      <c r="H227" s="501">
        <v>275.77999999999997</v>
      </c>
      <c r="I227" s="593">
        <v>0</v>
      </c>
      <c r="J227" s="291" t="s">
        <v>214</v>
      </c>
      <c r="K227" s="292"/>
      <c r="L227" s="471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 s="547"/>
      <c r="AP227" s="667">
        <f t="shared" si="33"/>
        <v>164</v>
      </c>
      <c r="AQ227">
        <f t="shared" si="36"/>
        <v>1463</v>
      </c>
      <c r="AR227">
        <f t="shared" si="34"/>
        <v>0</v>
      </c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ht="27" customHeight="1">
      <c r="A228" s="273">
        <f t="shared" si="35"/>
        <v>29</v>
      </c>
      <c r="B228" s="274" t="s">
        <v>57</v>
      </c>
      <c r="C228" s="274" t="s">
        <v>86</v>
      </c>
      <c r="D228" s="293">
        <v>99</v>
      </c>
      <c r="E228" s="309">
        <v>2.6110000000000002</v>
      </c>
      <c r="F228" s="293">
        <v>91.8</v>
      </c>
      <c r="G228" s="293">
        <v>0.17</v>
      </c>
      <c r="H228" s="502">
        <v>90</v>
      </c>
      <c r="I228" s="594">
        <v>0</v>
      </c>
      <c r="J228" s="291" t="s">
        <v>214</v>
      </c>
      <c r="K228" s="292"/>
      <c r="L228" s="471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 s="547"/>
      <c r="AP228" s="667">
        <f t="shared" si="33"/>
        <v>165</v>
      </c>
      <c r="AQ228">
        <f t="shared" si="36"/>
        <v>1452</v>
      </c>
      <c r="AR228">
        <f t="shared" si="34"/>
        <v>0</v>
      </c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ht="27" customHeight="1">
      <c r="A229" s="273">
        <f t="shared" si="35"/>
        <v>30</v>
      </c>
      <c r="B229" s="274" t="s">
        <v>58</v>
      </c>
      <c r="C229" s="274" t="s">
        <v>86</v>
      </c>
      <c r="D229" s="293">
        <v>189.7</v>
      </c>
      <c r="E229" s="293">
        <v>7.9000000000000001E-2</v>
      </c>
      <c r="F229" s="293">
        <v>188.25</v>
      </c>
      <c r="G229" s="293">
        <v>3.2000000000000001E-2</v>
      </c>
      <c r="H229" s="502">
        <v>186.99</v>
      </c>
      <c r="I229" s="594">
        <v>0</v>
      </c>
      <c r="J229" s="291" t="s">
        <v>214</v>
      </c>
      <c r="K229" s="292"/>
      <c r="L229" s="46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 s="547"/>
      <c r="AP229" s="667">
        <f t="shared" si="33"/>
        <v>166</v>
      </c>
      <c r="AQ229">
        <f t="shared" si="36"/>
        <v>1445.75</v>
      </c>
      <c r="AR229">
        <f t="shared" si="34"/>
        <v>0</v>
      </c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ht="27" customHeight="1">
      <c r="A230" s="273">
        <f t="shared" si="35"/>
        <v>31</v>
      </c>
      <c r="B230" s="274" t="s">
        <v>59</v>
      </c>
      <c r="C230" s="274" t="s">
        <v>86</v>
      </c>
      <c r="D230" s="293">
        <v>171.19</v>
      </c>
      <c r="E230" s="309">
        <v>9.6879999999999994E-2</v>
      </c>
      <c r="F230" s="293">
        <v>169.34</v>
      </c>
      <c r="G230" s="309">
        <v>5.1999999999999998E-2</v>
      </c>
      <c r="H230" s="502">
        <v>167.19</v>
      </c>
      <c r="I230" s="594">
        <v>0</v>
      </c>
      <c r="J230" s="291" t="s">
        <v>214</v>
      </c>
      <c r="K230" s="292"/>
      <c r="L230" s="469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 s="547"/>
      <c r="AP230" s="667">
        <f t="shared" si="33"/>
        <v>167</v>
      </c>
      <c r="AQ230">
        <f t="shared" si="36"/>
        <v>1440</v>
      </c>
      <c r="AR230">
        <f t="shared" si="34"/>
        <v>0</v>
      </c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ht="27" customHeight="1">
      <c r="A231" s="273">
        <f t="shared" si="35"/>
        <v>32</v>
      </c>
      <c r="B231" s="274" t="s">
        <v>60</v>
      </c>
      <c r="C231" s="274" t="s">
        <v>87</v>
      </c>
      <c r="D231" s="293">
        <v>142.6</v>
      </c>
      <c r="E231" s="309">
        <v>9.157</v>
      </c>
      <c r="F231" s="293">
        <v>139.43</v>
      </c>
      <c r="G231" s="293">
        <v>1.7649999999999999</v>
      </c>
      <c r="H231" s="501">
        <v>138.94</v>
      </c>
      <c r="I231" s="592">
        <v>0.96299999999999997</v>
      </c>
      <c r="J231" s="291" t="s">
        <v>214</v>
      </c>
      <c r="K231" s="292"/>
      <c r="L231" s="469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 s="547"/>
      <c r="AP231" s="667">
        <f t="shared" si="33"/>
        <v>168</v>
      </c>
      <c r="AQ231">
        <f t="shared" si="36"/>
        <v>1431</v>
      </c>
      <c r="AR231">
        <f t="shared" si="34"/>
        <v>0</v>
      </c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ht="27" customHeight="1">
      <c r="A232" s="273">
        <f t="shared" si="35"/>
        <v>33</v>
      </c>
      <c r="B232" s="274" t="s">
        <v>61</v>
      </c>
      <c r="C232" s="274" t="s">
        <v>87</v>
      </c>
      <c r="D232" s="293">
        <v>239.5</v>
      </c>
      <c r="E232" s="309">
        <v>2.6720000000000002</v>
      </c>
      <c r="F232" s="293">
        <v>234.45</v>
      </c>
      <c r="G232" s="309">
        <v>0.44600000000000001</v>
      </c>
      <c r="H232" s="501">
        <v>231.5</v>
      </c>
      <c r="I232" s="592">
        <v>0</v>
      </c>
      <c r="J232" s="291" t="s">
        <v>214</v>
      </c>
      <c r="K232" s="292"/>
      <c r="L232" s="469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 s="547"/>
      <c r="AP232" s="667">
        <f t="shared" si="33"/>
        <v>169</v>
      </c>
      <c r="AQ232">
        <f t="shared" si="36"/>
        <v>1430</v>
      </c>
      <c r="AR232">
        <f t="shared" si="34"/>
        <v>0</v>
      </c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ht="27" customHeight="1">
      <c r="A233" s="273">
        <f t="shared" si="35"/>
        <v>34</v>
      </c>
      <c r="B233" s="274" t="s">
        <v>62</v>
      </c>
      <c r="C233" s="274" t="s">
        <v>88</v>
      </c>
      <c r="D233" s="293">
        <v>120.5</v>
      </c>
      <c r="E233" s="309">
        <v>3.677</v>
      </c>
      <c r="F233" s="293">
        <v>118.55</v>
      </c>
      <c r="G233" s="293">
        <v>0.59499999999999997</v>
      </c>
      <c r="H233" s="501">
        <v>119.44</v>
      </c>
      <c r="I233" s="593">
        <v>1.7869999999999999</v>
      </c>
      <c r="J233" s="291" t="s">
        <v>214</v>
      </c>
      <c r="K233" s="292"/>
      <c r="L233" s="469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 s="547"/>
      <c r="AP233" s="667">
        <f t="shared" si="33"/>
        <v>170</v>
      </c>
      <c r="AQ233">
        <f t="shared" si="36"/>
        <v>1424</v>
      </c>
      <c r="AR233">
        <f t="shared" si="34"/>
        <v>0</v>
      </c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ht="27" customHeight="1">
      <c r="A234" s="273">
        <f t="shared" si="35"/>
        <v>35</v>
      </c>
      <c r="B234" s="274" t="s">
        <v>63</v>
      </c>
      <c r="C234" s="274" t="s">
        <v>89</v>
      </c>
      <c r="D234" s="293">
        <v>110.56</v>
      </c>
      <c r="E234" s="309">
        <v>2.75</v>
      </c>
      <c r="F234" s="293">
        <v>107.16</v>
      </c>
      <c r="G234" s="293">
        <v>0.311</v>
      </c>
      <c r="H234" s="501">
        <v>108.72</v>
      </c>
      <c r="I234" s="593">
        <v>0.81499999999999995</v>
      </c>
      <c r="J234" s="291" t="s">
        <v>214</v>
      </c>
      <c r="K234" s="292"/>
      <c r="L234" s="469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 s="547"/>
      <c r="AP234" s="667">
        <f t="shared" si="33"/>
        <v>171</v>
      </c>
      <c r="AQ234">
        <f t="shared" si="36"/>
        <v>1415.7</v>
      </c>
      <c r="AR234">
        <f t="shared" si="34"/>
        <v>0</v>
      </c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ht="27" customHeight="1">
      <c r="A235" s="273">
        <f t="shared" si="35"/>
        <v>36</v>
      </c>
      <c r="B235" s="274" t="s">
        <v>64</v>
      </c>
      <c r="C235" s="274" t="s">
        <v>90</v>
      </c>
      <c r="D235" s="293">
        <v>72</v>
      </c>
      <c r="E235" s="309">
        <v>38.036000000000001</v>
      </c>
      <c r="F235" s="293">
        <v>48.7</v>
      </c>
      <c r="G235" s="309">
        <v>2.5659999999999998</v>
      </c>
      <c r="H235" s="501">
        <v>59.93</v>
      </c>
      <c r="I235" s="592">
        <v>13.821</v>
      </c>
      <c r="J235" s="291" t="s">
        <v>214</v>
      </c>
      <c r="K235" s="292"/>
      <c r="L235" s="469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 s="547"/>
      <c r="AP235" s="667">
        <f t="shared" si="33"/>
        <v>172</v>
      </c>
      <c r="AQ235">
        <f t="shared" si="36"/>
        <v>1407.8</v>
      </c>
      <c r="AR235">
        <f t="shared" si="34"/>
        <v>0</v>
      </c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ht="27" customHeight="1">
      <c r="A236" s="273">
        <f t="shared" si="35"/>
        <v>37</v>
      </c>
      <c r="B236" s="274" t="s">
        <v>65</v>
      </c>
      <c r="C236" s="274" t="s">
        <v>90</v>
      </c>
      <c r="D236" s="293">
        <v>185</v>
      </c>
      <c r="E236" s="309">
        <v>412.66</v>
      </c>
      <c r="F236" s="293">
        <v>161</v>
      </c>
      <c r="G236" s="309">
        <v>156.67599999999999</v>
      </c>
      <c r="H236" s="501">
        <v>162.55000000000001</v>
      </c>
      <c r="I236" s="592">
        <v>180.16900000000001</v>
      </c>
      <c r="J236" s="291" t="s">
        <v>214</v>
      </c>
      <c r="K236" s="292"/>
      <c r="L236" s="469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 s="547"/>
      <c r="AP236" s="667">
        <f t="shared" si="33"/>
        <v>173</v>
      </c>
      <c r="AQ236">
        <f t="shared" si="36"/>
        <v>1400</v>
      </c>
      <c r="AR236">
        <f t="shared" si="34"/>
        <v>0</v>
      </c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ht="27" customHeight="1" thickBot="1">
      <c r="A237" s="275">
        <v>38</v>
      </c>
      <c r="B237" s="276" t="s">
        <v>66</v>
      </c>
      <c r="C237" s="276" t="s">
        <v>91</v>
      </c>
      <c r="D237" s="310">
        <v>231</v>
      </c>
      <c r="E237" s="311">
        <v>30.48</v>
      </c>
      <c r="F237" s="310">
        <v>229.12</v>
      </c>
      <c r="G237" s="311">
        <v>16.96</v>
      </c>
      <c r="H237" s="586">
        <v>229.19</v>
      </c>
      <c r="I237" s="598">
        <v>17.399999999999999</v>
      </c>
      <c r="J237" s="291" t="s">
        <v>214</v>
      </c>
      <c r="K237" s="292"/>
      <c r="L237" s="472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 s="547"/>
      <c r="AP237" s="667">
        <f t="shared" si="33"/>
        <v>174</v>
      </c>
      <c r="AQ237">
        <f t="shared" si="36"/>
        <v>1395</v>
      </c>
      <c r="AR237">
        <f t="shared" si="34"/>
        <v>0</v>
      </c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ht="27" customHeight="1" thickBot="1">
      <c r="A238" s="269"/>
      <c r="B238" s="242" t="s">
        <v>67</v>
      </c>
      <c r="C238" s="242"/>
      <c r="D238" s="312"/>
      <c r="E238" s="313">
        <f>SUM(E200:E237)</f>
        <v>1819.5947530000003</v>
      </c>
      <c r="F238" s="312"/>
      <c r="G238" s="313">
        <f>SUM(G200:G237)</f>
        <v>560.2166410000001</v>
      </c>
      <c r="H238" s="584"/>
      <c r="I238" s="585">
        <f>SUM(I200:I237)</f>
        <v>418.92086999999992</v>
      </c>
      <c r="J238" s="343"/>
      <c r="K238" s="252"/>
      <c r="L238" s="471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 s="547"/>
      <c r="AP238" s="667">
        <f t="shared" si="33"/>
        <v>175</v>
      </c>
      <c r="AQ238">
        <f t="shared" si="36"/>
        <v>1389</v>
      </c>
      <c r="AR238">
        <f t="shared" si="34"/>
        <v>0</v>
      </c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ht="27" customHeight="1" thickBot="1">
      <c r="A239" s="294" t="s">
        <v>68</v>
      </c>
      <c r="B239" s="255" t="s">
        <v>69</v>
      </c>
      <c r="C239" s="255"/>
      <c r="D239" s="282"/>
      <c r="E239" s="281"/>
      <c r="F239" s="255"/>
      <c r="G239" s="256">
        <v>1</v>
      </c>
      <c r="H239" s="504"/>
      <c r="I239" s="505">
        <f>IFERROR(+I238/G238,0)</f>
        <v>0.74778369534367306</v>
      </c>
      <c r="J239" s="298"/>
      <c r="K239" s="287"/>
      <c r="L239" s="46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 s="547"/>
      <c r="AP239" s="667">
        <f t="shared" si="33"/>
        <v>176</v>
      </c>
      <c r="AQ239">
        <f t="shared" si="36"/>
        <v>1380</v>
      </c>
      <c r="AR239">
        <f t="shared" si="34"/>
        <v>0</v>
      </c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ht="27" customHeight="1" thickBot="1">
      <c r="A240" s="296"/>
      <c r="B240" s="297"/>
      <c r="C240" s="286"/>
      <c r="D240" s="286"/>
      <c r="E240" s="254">
        <v>1</v>
      </c>
      <c r="F240" s="253" t="s">
        <v>68</v>
      </c>
      <c r="G240" s="254">
        <f>+G238/E238*100%</f>
        <v>0.30787989472730692</v>
      </c>
      <c r="H240" s="506"/>
      <c r="I240" s="507">
        <f>+I238/E238</f>
        <v>0.23022756540120659</v>
      </c>
      <c r="J240" s="298"/>
      <c r="K240" s="287"/>
      <c r="L240" s="469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 s="547"/>
      <c r="AP240" s="667">
        <f t="shared" si="33"/>
        <v>177</v>
      </c>
      <c r="AQ240">
        <f t="shared" si="36"/>
        <v>1372.64</v>
      </c>
      <c r="AR240">
        <f t="shared" si="34"/>
        <v>0</v>
      </c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ht="27" customHeight="1" thickBot="1">
      <c r="A241" s="299"/>
      <c r="B241" s="238"/>
      <c r="C241" s="238"/>
      <c r="D241" s="238"/>
      <c r="E241" s="238"/>
      <c r="F241" s="238"/>
      <c r="G241" s="238"/>
      <c r="H241" s="508"/>
      <c r="I241" s="508"/>
      <c r="L241" s="47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 s="547"/>
      <c r="AP241" s="667">
        <f t="shared" si="33"/>
        <v>178</v>
      </c>
      <c r="AQ241">
        <f t="shared" si="36"/>
        <v>1367.76</v>
      </c>
      <c r="AR241">
        <f t="shared" si="34"/>
        <v>0</v>
      </c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ht="27" customHeight="1" thickBot="1">
      <c r="A242" s="260"/>
      <c r="B242" s="261"/>
      <c r="C242" s="261"/>
      <c r="D242" s="261"/>
      <c r="E242" s="262">
        <f>E289+1</f>
        <v>25</v>
      </c>
      <c r="F242" s="263" t="s">
        <v>218</v>
      </c>
      <c r="G242" s="262">
        <v>2015</v>
      </c>
      <c r="H242" s="509"/>
      <c r="I242" s="509"/>
      <c r="J242" s="264"/>
      <c r="K242" s="457"/>
      <c r="L242" s="471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 s="547"/>
      <c r="AP242" s="667">
        <f t="shared" si="33"/>
        <v>179</v>
      </c>
      <c r="AQ242">
        <f t="shared" si="36"/>
        <v>1359.76</v>
      </c>
      <c r="AR242">
        <f t="shared" si="34"/>
        <v>0</v>
      </c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ht="27" customHeight="1">
      <c r="A243" s="620" t="s">
        <v>18</v>
      </c>
      <c r="B243" s="622" t="s">
        <v>19</v>
      </c>
      <c r="C243" s="622" t="s">
        <v>76</v>
      </c>
      <c r="D243" s="618" t="s">
        <v>20</v>
      </c>
      <c r="E243" s="619"/>
      <c r="F243" s="618" t="s">
        <v>97</v>
      </c>
      <c r="G243" s="619"/>
      <c r="H243" s="613" t="s">
        <v>22</v>
      </c>
      <c r="I243" s="614"/>
      <c r="J243" s="615" t="s">
        <v>174</v>
      </c>
      <c r="K243" s="239"/>
      <c r="L243" s="471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 s="547"/>
      <c r="AP243" s="667">
        <f t="shared" si="33"/>
        <v>180</v>
      </c>
      <c r="AQ243">
        <f t="shared" si="36"/>
        <v>1352</v>
      </c>
      <c r="AR243">
        <f t="shared" si="34"/>
        <v>0</v>
      </c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ht="27" customHeight="1">
      <c r="A244" s="621"/>
      <c r="B244" s="623"/>
      <c r="C244" s="623"/>
      <c r="D244" s="247" t="s">
        <v>24</v>
      </c>
      <c r="E244" s="247" t="s">
        <v>25</v>
      </c>
      <c r="F244" s="240" t="s">
        <v>24</v>
      </c>
      <c r="G244" s="247" t="s">
        <v>25</v>
      </c>
      <c r="H244" s="510" t="s">
        <v>24</v>
      </c>
      <c r="I244" s="511" t="s">
        <v>25</v>
      </c>
      <c r="J244" s="616"/>
      <c r="K244" s="239"/>
      <c r="L244" s="469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 s="547"/>
      <c r="AP244" s="667">
        <f t="shared" si="33"/>
        <v>181</v>
      </c>
      <c r="AQ244">
        <f t="shared" si="36"/>
        <v>1347</v>
      </c>
      <c r="AR244">
        <f t="shared" si="34"/>
        <v>0</v>
      </c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ht="27" customHeight="1" thickBot="1">
      <c r="A245" s="608"/>
      <c r="B245" s="610"/>
      <c r="C245" s="610"/>
      <c r="D245" s="248" t="s">
        <v>26</v>
      </c>
      <c r="E245" s="248" t="s">
        <v>163</v>
      </c>
      <c r="F245" s="241" t="s">
        <v>26</v>
      </c>
      <c r="G245" s="248" t="s">
        <v>163</v>
      </c>
      <c r="H245" s="512" t="s">
        <v>26</v>
      </c>
      <c r="I245" s="513" t="s">
        <v>163</v>
      </c>
      <c r="J245" s="617"/>
      <c r="K245" s="239"/>
      <c r="L245" s="471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 s="547"/>
      <c r="AP245" s="667">
        <f t="shared" si="33"/>
        <v>182</v>
      </c>
      <c r="AQ245">
        <f t="shared" si="36"/>
        <v>1343.9</v>
      </c>
      <c r="AR245">
        <f t="shared" si="34"/>
        <v>0</v>
      </c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ht="27" customHeight="1" thickBot="1">
      <c r="A246" s="269">
        <v>1</v>
      </c>
      <c r="B246" s="242">
        <v>2</v>
      </c>
      <c r="C246" s="242">
        <v>3</v>
      </c>
      <c r="D246" s="242">
        <v>4</v>
      </c>
      <c r="E246" s="242">
        <v>5</v>
      </c>
      <c r="F246" s="242">
        <v>6</v>
      </c>
      <c r="G246" s="242">
        <v>7</v>
      </c>
      <c r="H246" s="583">
        <v>8</v>
      </c>
      <c r="I246" s="583">
        <v>9</v>
      </c>
      <c r="J246" s="342">
        <v>10</v>
      </c>
      <c r="K246" s="239"/>
      <c r="L246" s="469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 s="547"/>
      <c r="AP246" s="667">
        <f t="shared" si="33"/>
        <v>183</v>
      </c>
      <c r="AQ246">
        <f t="shared" ref="AQ246:AQ276" si="37">IF(AH7="tad","tad",AH7)</f>
        <v>1337.96</v>
      </c>
      <c r="AR246">
        <f t="shared" si="34"/>
        <v>0</v>
      </c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ht="27" customHeight="1">
      <c r="A247" s="270">
        <v>1</v>
      </c>
      <c r="B247" s="271" t="s">
        <v>28</v>
      </c>
      <c r="C247" s="271" t="s">
        <v>77</v>
      </c>
      <c r="D247" s="307">
        <v>55.77</v>
      </c>
      <c r="E247" s="308">
        <v>31.144597999999998</v>
      </c>
      <c r="F247" s="307">
        <v>48.16</v>
      </c>
      <c r="G247" s="307">
        <v>2.5836920000000001</v>
      </c>
      <c r="H247" s="500">
        <v>49.12</v>
      </c>
      <c r="I247" s="500">
        <v>4.556</v>
      </c>
      <c r="J247" s="272" t="s">
        <v>214</v>
      </c>
      <c r="K247" s="252"/>
      <c r="L247" s="469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 s="547"/>
      <c r="AP247" s="667">
        <f t="shared" si="33"/>
        <v>184</v>
      </c>
      <c r="AQ247">
        <f t="shared" si="37"/>
        <v>1329.65</v>
      </c>
      <c r="AR247">
        <f t="shared" si="34"/>
        <v>0</v>
      </c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ht="27" customHeight="1">
      <c r="A248" s="273">
        <f>+A247+1</f>
        <v>2</v>
      </c>
      <c r="B248" s="274" t="s">
        <v>29</v>
      </c>
      <c r="C248" s="274" t="s">
        <v>77</v>
      </c>
      <c r="D248" s="293">
        <v>339.5</v>
      </c>
      <c r="E248" s="309">
        <v>7.77</v>
      </c>
      <c r="F248" s="293">
        <v>332.94</v>
      </c>
      <c r="G248" s="309">
        <v>2.4649999999999999</v>
      </c>
      <c r="H248" s="501">
        <v>335.85</v>
      </c>
      <c r="I248" s="591">
        <v>4.6269999999999998</v>
      </c>
      <c r="J248" s="272" t="s">
        <v>214</v>
      </c>
      <c r="K248" s="252"/>
      <c r="L248" s="471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 s="547"/>
      <c r="AP248" s="667">
        <f t="shared" si="33"/>
        <v>185</v>
      </c>
      <c r="AQ248">
        <f t="shared" si="37"/>
        <v>1323.37</v>
      </c>
      <c r="AR248">
        <f t="shared" si="34"/>
        <v>0</v>
      </c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ht="27" customHeight="1">
      <c r="A249" s="273">
        <f t="shared" ref="A249:A283" si="38">+A248+1</f>
        <v>3</v>
      </c>
      <c r="B249" s="274" t="s">
        <v>30</v>
      </c>
      <c r="C249" s="274" t="s">
        <v>78</v>
      </c>
      <c r="D249" s="293">
        <v>77.5</v>
      </c>
      <c r="E249" s="309">
        <v>49.02</v>
      </c>
      <c r="F249" s="293">
        <v>67.099999999999994</v>
      </c>
      <c r="G249" s="309">
        <v>5.6399489999999997</v>
      </c>
      <c r="H249" s="501">
        <v>65.36</v>
      </c>
      <c r="I249" s="591">
        <v>2.9497</v>
      </c>
      <c r="J249" s="272"/>
      <c r="K249" s="252"/>
      <c r="L249" s="471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 s="547"/>
      <c r="AP249" s="667">
        <f t="shared" si="33"/>
        <v>186</v>
      </c>
      <c r="AQ249">
        <f t="shared" si="37"/>
        <v>1317.85</v>
      </c>
      <c r="AR249">
        <f t="shared" si="34"/>
        <v>0</v>
      </c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ht="27" customHeight="1">
      <c r="A250" s="273">
        <f t="shared" si="38"/>
        <v>4</v>
      </c>
      <c r="B250" s="274" t="s">
        <v>31</v>
      </c>
      <c r="C250" s="274" t="s">
        <v>79</v>
      </c>
      <c r="D250" s="293">
        <v>463.3</v>
      </c>
      <c r="E250" s="309">
        <v>49.9</v>
      </c>
      <c r="F250" s="293">
        <v>461.38</v>
      </c>
      <c r="G250" s="309">
        <v>14.96</v>
      </c>
      <c r="H250" s="501">
        <v>461.6</v>
      </c>
      <c r="I250" s="592">
        <v>18</v>
      </c>
      <c r="J250" s="272" t="s">
        <v>214</v>
      </c>
      <c r="K250" s="252"/>
      <c r="L250" s="471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 s="547"/>
      <c r="AP250" s="667">
        <f t="shared" si="33"/>
        <v>187</v>
      </c>
      <c r="AQ250">
        <f t="shared" si="37"/>
        <v>1313.4780000000001</v>
      </c>
      <c r="AR250">
        <f t="shared" si="34"/>
        <v>0</v>
      </c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ht="27" customHeight="1">
      <c r="A251" s="273">
        <f t="shared" si="38"/>
        <v>5</v>
      </c>
      <c r="B251" s="274" t="s">
        <v>32</v>
      </c>
      <c r="C251" s="274" t="s">
        <v>80</v>
      </c>
      <c r="D251" s="293">
        <v>207</v>
      </c>
      <c r="E251" s="309">
        <v>9.5030000000000001</v>
      </c>
      <c r="F251" s="293">
        <v>195.32</v>
      </c>
      <c r="G251" s="243">
        <v>1.218</v>
      </c>
      <c r="H251" s="518">
        <v>192.6</v>
      </c>
      <c r="I251" s="520">
        <v>0.54800000000000004</v>
      </c>
      <c r="J251" s="272" t="s">
        <v>214</v>
      </c>
      <c r="K251" s="252"/>
      <c r="L251" s="473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 s="547"/>
      <c r="AP251" s="667">
        <f t="shared" si="33"/>
        <v>188</v>
      </c>
      <c r="AQ251">
        <f t="shared" si="37"/>
        <v>1304.8399999999999</v>
      </c>
      <c r="AR251">
        <f t="shared" si="34"/>
        <v>0</v>
      </c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ht="27" customHeight="1">
      <c r="A252" s="273">
        <f t="shared" si="38"/>
        <v>6</v>
      </c>
      <c r="B252" s="274" t="s">
        <v>33</v>
      </c>
      <c r="C252" s="274" t="s">
        <v>80</v>
      </c>
      <c r="D252" s="293">
        <v>320</v>
      </c>
      <c r="E252" s="309">
        <v>5.1509999999999998</v>
      </c>
      <c r="F252" s="293">
        <v>306.97000000000003</v>
      </c>
      <c r="G252" s="243">
        <v>0.65700000000000003</v>
      </c>
      <c r="H252" s="518">
        <v>301.5</v>
      </c>
      <c r="I252" s="521">
        <v>0</v>
      </c>
      <c r="J252" s="272" t="s">
        <v>214</v>
      </c>
      <c r="K252" s="252"/>
      <c r="L252" s="473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 s="547"/>
      <c r="AP252" s="667">
        <f t="shared" si="33"/>
        <v>189</v>
      </c>
      <c r="AQ252">
        <f t="shared" si="37"/>
        <v>1298.0139999999999</v>
      </c>
      <c r="AR252">
        <f t="shared" si="34"/>
        <v>0</v>
      </c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ht="27" customHeight="1">
      <c r="A253" s="273">
        <f t="shared" si="38"/>
        <v>7</v>
      </c>
      <c r="B253" s="274" t="s">
        <v>34</v>
      </c>
      <c r="C253" s="274" t="s">
        <v>81</v>
      </c>
      <c r="D253" s="293">
        <v>90</v>
      </c>
      <c r="E253" s="309">
        <v>689.09100000000001</v>
      </c>
      <c r="F253" s="293">
        <v>79.7</v>
      </c>
      <c r="G253" s="293">
        <v>281.37</v>
      </c>
      <c r="H253" s="518">
        <v>70.86</v>
      </c>
      <c r="I253" s="520">
        <v>107.73</v>
      </c>
      <c r="J253" s="272" t="s">
        <v>214</v>
      </c>
      <c r="K253" s="252"/>
      <c r="L253" s="469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 s="547"/>
      <c r="AP253" s="667">
        <f t="shared" si="33"/>
        <v>190</v>
      </c>
      <c r="AQ253">
        <f t="shared" si="37"/>
        <v>1288.3399999999999</v>
      </c>
      <c r="AR253">
        <f t="shared" si="34"/>
        <v>0</v>
      </c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ht="27" customHeight="1">
      <c r="A254" s="273">
        <f t="shared" si="38"/>
        <v>8</v>
      </c>
      <c r="B254" s="274" t="s">
        <v>35</v>
      </c>
      <c r="C254" s="274" t="s">
        <v>82</v>
      </c>
      <c r="D254" s="293">
        <v>120.5</v>
      </c>
      <c r="E254" s="309">
        <v>2.0920000000000001</v>
      </c>
      <c r="F254" s="293">
        <v>114.9</v>
      </c>
      <c r="G254" s="309">
        <v>0.22800000000000001</v>
      </c>
      <c r="H254" s="521">
        <v>110.5</v>
      </c>
      <c r="I254" s="522">
        <v>0</v>
      </c>
      <c r="J254" s="272" t="s">
        <v>214</v>
      </c>
      <c r="K254" s="252"/>
      <c r="L254" s="469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 s="547"/>
      <c r="AP254" s="667">
        <f t="shared" si="33"/>
        <v>191</v>
      </c>
      <c r="AQ254">
        <f t="shared" si="37"/>
        <v>1283.74</v>
      </c>
      <c r="AR254">
        <f t="shared" si="34"/>
        <v>0</v>
      </c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ht="27" customHeight="1">
      <c r="A255" s="273">
        <f t="shared" si="38"/>
        <v>9</v>
      </c>
      <c r="B255" s="274" t="s">
        <v>36</v>
      </c>
      <c r="C255" s="274" t="s">
        <v>82</v>
      </c>
      <c r="D255" s="293">
        <v>120.8</v>
      </c>
      <c r="E255" s="309">
        <v>2.3530000000000002</v>
      </c>
      <c r="F255" s="293">
        <v>113.61</v>
      </c>
      <c r="G255" s="309">
        <v>0.35699999999999998</v>
      </c>
      <c r="H255" s="521">
        <v>116.75</v>
      </c>
      <c r="I255" s="522">
        <v>0.69099999999999995</v>
      </c>
      <c r="J255" s="272" t="s">
        <v>214</v>
      </c>
      <c r="K255" s="252"/>
      <c r="L255" s="473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 s="547"/>
      <c r="AP255" s="667">
        <f t="shared" si="33"/>
        <v>192</v>
      </c>
      <c r="AQ255">
        <f t="shared" si="37"/>
        <v>1274.605</v>
      </c>
      <c r="AR255">
        <f t="shared" si="34"/>
        <v>0</v>
      </c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ht="27" customHeight="1">
      <c r="A256" s="273">
        <f t="shared" si="38"/>
        <v>10</v>
      </c>
      <c r="B256" s="274" t="s">
        <v>37</v>
      </c>
      <c r="C256" s="274" t="s">
        <v>83</v>
      </c>
      <c r="D256" s="293">
        <v>46.5</v>
      </c>
      <c r="E256" s="293">
        <v>5.3890000000000002</v>
      </c>
      <c r="F256" s="293">
        <v>43.1</v>
      </c>
      <c r="G256" s="293">
        <v>2.1640000000000001</v>
      </c>
      <c r="H256" s="518">
        <v>40.08</v>
      </c>
      <c r="I256" s="520">
        <v>0.81899999999999995</v>
      </c>
      <c r="J256" s="272" t="s">
        <v>214</v>
      </c>
      <c r="K256" s="252"/>
      <c r="L256" s="473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 s="547"/>
      <c r="AP256" s="667">
        <f t="shared" si="33"/>
        <v>193</v>
      </c>
      <c r="AQ256">
        <f t="shared" si="37"/>
        <v>1273.1300000000001</v>
      </c>
      <c r="AR256">
        <f t="shared" si="34"/>
        <v>0</v>
      </c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ht="27" customHeight="1">
      <c r="A257" s="273">
        <f t="shared" si="38"/>
        <v>11</v>
      </c>
      <c r="B257" s="274" t="s">
        <v>39</v>
      </c>
      <c r="C257" s="274" t="s">
        <v>83</v>
      </c>
      <c r="D257" s="293">
        <v>51.5</v>
      </c>
      <c r="E257" s="309">
        <v>2.4159999999999999</v>
      </c>
      <c r="F257" s="293">
        <v>46.86</v>
      </c>
      <c r="G257" s="293">
        <v>0.90600000000000003</v>
      </c>
      <c r="H257" s="518">
        <v>42</v>
      </c>
      <c r="I257" s="520">
        <v>0</v>
      </c>
      <c r="J257" s="272" t="s">
        <v>214</v>
      </c>
      <c r="K257" s="252"/>
      <c r="L257" s="473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 s="547"/>
      <c r="AP257" s="667">
        <f t="shared" ref="AP257:AP320" si="39">AP256+1</f>
        <v>194</v>
      </c>
      <c r="AQ257">
        <f t="shared" si="37"/>
        <v>1264.32</v>
      </c>
      <c r="AR257">
        <f t="shared" ref="AR257:AR320" si="40">IF(COUNT(AP257:AQ257)=2,0,-AO$49/500)</f>
        <v>0</v>
      </c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ht="27" customHeight="1">
      <c r="A258" s="273">
        <f t="shared" si="38"/>
        <v>12</v>
      </c>
      <c r="B258" s="274" t="s">
        <v>40</v>
      </c>
      <c r="C258" s="274" t="s">
        <v>81</v>
      </c>
      <c r="D258" s="293">
        <v>81</v>
      </c>
      <c r="E258" s="309">
        <v>1.093</v>
      </c>
      <c r="F258" s="293">
        <v>73.94</v>
      </c>
      <c r="G258" s="309">
        <v>0.18</v>
      </c>
      <c r="H258" s="518">
        <v>80.78</v>
      </c>
      <c r="I258" s="520">
        <v>0.16</v>
      </c>
      <c r="J258" s="272" t="s">
        <v>214</v>
      </c>
      <c r="K258" s="252"/>
      <c r="L258" s="252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 s="547"/>
      <c r="AP258" s="667">
        <f t="shared" si="39"/>
        <v>195</v>
      </c>
      <c r="AQ258">
        <f t="shared" si="37"/>
        <v>1258.52</v>
      </c>
      <c r="AR258">
        <f t="shared" si="40"/>
        <v>0</v>
      </c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ht="27" customHeight="1">
      <c r="A259" s="273">
        <f t="shared" si="38"/>
        <v>13</v>
      </c>
      <c r="B259" s="274" t="s">
        <v>41</v>
      </c>
      <c r="C259" s="274" t="s">
        <v>81</v>
      </c>
      <c r="D259" s="293">
        <v>82.8</v>
      </c>
      <c r="E259" s="309">
        <v>0.42899999999999999</v>
      </c>
      <c r="F259" s="293">
        <v>80.02</v>
      </c>
      <c r="G259" s="309">
        <v>8.4000000000000005E-2</v>
      </c>
      <c r="H259" s="518">
        <v>80.77</v>
      </c>
      <c r="I259" s="520">
        <v>0.159</v>
      </c>
      <c r="J259" s="272" t="s">
        <v>214</v>
      </c>
      <c r="K259" s="252"/>
      <c r="L259" s="287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 s="547"/>
      <c r="AP259" s="667">
        <f t="shared" si="39"/>
        <v>196</v>
      </c>
      <c r="AQ259">
        <f t="shared" si="37"/>
        <v>1253.6300000000001</v>
      </c>
      <c r="AR259">
        <f t="shared" si="40"/>
        <v>0</v>
      </c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ht="27" customHeight="1">
      <c r="A260" s="273">
        <f t="shared" si="38"/>
        <v>14</v>
      </c>
      <c r="B260" s="274" t="s">
        <v>42</v>
      </c>
      <c r="C260" s="274" t="s">
        <v>81</v>
      </c>
      <c r="D260" s="293">
        <v>69.95</v>
      </c>
      <c r="E260" s="309">
        <v>0.25</v>
      </c>
      <c r="F260" s="293">
        <v>67.95</v>
      </c>
      <c r="G260" s="293">
        <v>4.9000000000000002E-2</v>
      </c>
      <c r="H260" s="518">
        <v>67.98</v>
      </c>
      <c r="I260" s="520">
        <v>5.0999999999999997E-2</v>
      </c>
      <c r="J260" s="272" t="s">
        <v>214</v>
      </c>
      <c r="K260" s="252"/>
      <c r="L260" s="29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 s="547"/>
      <c r="AP260" s="667">
        <f t="shared" si="39"/>
        <v>197</v>
      </c>
      <c r="AQ260">
        <f t="shared" si="37"/>
        <v>1249.1500000000001</v>
      </c>
      <c r="AR260">
        <f t="shared" si="40"/>
        <v>0</v>
      </c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ht="27" customHeight="1">
      <c r="A261" s="273">
        <f t="shared" si="38"/>
        <v>15</v>
      </c>
      <c r="B261" s="274" t="s">
        <v>43</v>
      </c>
      <c r="C261" s="274" t="s">
        <v>81</v>
      </c>
      <c r="D261" s="293">
        <v>48.2</v>
      </c>
      <c r="E261" s="309">
        <v>0.32</v>
      </c>
      <c r="F261" s="293">
        <v>44.16</v>
      </c>
      <c r="G261" s="309">
        <v>8.9999999999999993E-3</v>
      </c>
      <c r="H261" s="518">
        <v>43</v>
      </c>
      <c r="I261" s="520">
        <v>0</v>
      </c>
      <c r="J261" s="272" t="s">
        <v>214</v>
      </c>
      <c r="K261" s="252"/>
      <c r="L261" s="290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 s="547"/>
      <c r="AP261" s="667">
        <f t="shared" si="39"/>
        <v>198</v>
      </c>
      <c r="AQ261">
        <f t="shared" si="37"/>
        <v>1240.25</v>
      </c>
      <c r="AR261">
        <f t="shared" si="40"/>
        <v>0</v>
      </c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ht="27" customHeight="1">
      <c r="A262" s="273">
        <f t="shared" si="38"/>
        <v>16</v>
      </c>
      <c r="B262" s="274" t="s">
        <v>84</v>
      </c>
      <c r="C262" s="274" t="s">
        <v>44</v>
      </c>
      <c r="D262" s="293">
        <v>136</v>
      </c>
      <c r="E262" s="309">
        <v>440</v>
      </c>
      <c r="F262" s="293">
        <v>127.3</v>
      </c>
      <c r="G262" s="293">
        <v>64.974000000000004</v>
      </c>
      <c r="H262" s="501">
        <v>127.03</v>
      </c>
      <c r="I262" s="593">
        <v>60.008000000000003</v>
      </c>
      <c r="J262" s="272" t="s">
        <v>214</v>
      </c>
      <c r="K262" s="252"/>
      <c r="L262" s="290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 s="547"/>
      <c r="AP262" s="667">
        <f t="shared" si="39"/>
        <v>199</v>
      </c>
      <c r="AQ262">
        <f t="shared" si="37"/>
        <v>1233.933</v>
      </c>
      <c r="AR262">
        <f t="shared" si="40"/>
        <v>0</v>
      </c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ht="27" customHeight="1">
      <c r="A263" s="273">
        <f t="shared" si="38"/>
        <v>17</v>
      </c>
      <c r="B263" s="274" t="s">
        <v>45</v>
      </c>
      <c r="C263" s="274" t="s">
        <v>44</v>
      </c>
      <c r="D263" s="293">
        <v>113.5</v>
      </c>
      <c r="E263" s="309">
        <v>3.742</v>
      </c>
      <c r="F263" s="293">
        <v>104.42</v>
      </c>
      <c r="G263" s="293">
        <v>0.54500000000000004</v>
      </c>
      <c r="H263" s="502">
        <v>104.14</v>
      </c>
      <c r="I263" s="593">
        <v>0.48699999999999999</v>
      </c>
      <c r="J263" s="272" t="s">
        <v>214</v>
      </c>
      <c r="K263" s="252"/>
      <c r="L263" s="290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 s="547"/>
      <c r="AP263" s="667">
        <f t="shared" si="39"/>
        <v>200</v>
      </c>
      <c r="AQ263">
        <f t="shared" si="37"/>
        <v>1227.92</v>
      </c>
      <c r="AR263">
        <f t="shared" si="40"/>
        <v>0</v>
      </c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ht="27" customHeight="1">
      <c r="A264" s="273">
        <f t="shared" si="38"/>
        <v>18</v>
      </c>
      <c r="B264" s="274" t="s">
        <v>46</v>
      </c>
      <c r="C264" s="274" t="s">
        <v>44</v>
      </c>
      <c r="D264" s="293">
        <v>225.4</v>
      </c>
      <c r="E264" s="293">
        <v>1.2</v>
      </c>
      <c r="F264" s="293">
        <v>223.12</v>
      </c>
      <c r="G264" s="293">
        <v>7.0999999999999994E-2</v>
      </c>
      <c r="H264" s="501">
        <v>220.5</v>
      </c>
      <c r="I264" s="593">
        <v>0</v>
      </c>
      <c r="J264" s="272" t="s">
        <v>214</v>
      </c>
      <c r="K264" s="252"/>
      <c r="L264" s="290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 s="547"/>
      <c r="AP264" s="667">
        <f t="shared" si="39"/>
        <v>201</v>
      </c>
      <c r="AQ264">
        <f t="shared" si="37"/>
        <v>1220.8150000000001</v>
      </c>
      <c r="AR264">
        <f t="shared" si="40"/>
        <v>0</v>
      </c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ht="27" customHeight="1">
      <c r="A265" s="273">
        <v>19</v>
      </c>
      <c r="B265" s="274" t="s">
        <v>47</v>
      </c>
      <c r="C265" s="274" t="s">
        <v>44</v>
      </c>
      <c r="D265" s="293">
        <v>224</v>
      </c>
      <c r="E265" s="309">
        <v>0.6</v>
      </c>
      <c r="F265" s="293">
        <v>215.98</v>
      </c>
      <c r="G265" s="293">
        <v>0.105</v>
      </c>
      <c r="H265" s="502">
        <v>214.63</v>
      </c>
      <c r="I265" s="594">
        <v>3.2000000000000001E-2</v>
      </c>
      <c r="J265" s="272" t="s">
        <v>214</v>
      </c>
      <c r="K265" s="252"/>
      <c r="L265" s="290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 s="547"/>
      <c r="AP265" s="667">
        <f t="shared" si="39"/>
        <v>202</v>
      </c>
      <c r="AQ265">
        <f t="shared" si="37"/>
        <v>1215.44</v>
      </c>
      <c r="AR265">
        <f t="shared" si="40"/>
        <v>0</v>
      </c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ht="27" customHeight="1">
      <c r="A266" s="273">
        <f t="shared" si="38"/>
        <v>20</v>
      </c>
      <c r="B266" s="274" t="s">
        <v>48</v>
      </c>
      <c r="C266" s="274" t="s">
        <v>44</v>
      </c>
      <c r="D266" s="293">
        <v>196</v>
      </c>
      <c r="E266" s="309">
        <v>1.5820000000000001</v>
      </c>
      <c r="F266" s="293">
        <v>189.04</v>
      </c>
      <c r="G266" s="293">
        <v>0.41899999999999998</v>
      </c>
      <c r="H266" s="502">
        <v>191.55</v>
      </c>
      <c r="I266" s="593">
        <v>0.80200000000000005</v>
      </c>
      <c r="J266" s="272" t="s">
        <v>214</v>
      </c>
      <c r="K266" s="252"/>
      <c r="L266" s="290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 s="547"/>
      <c r="AP266" s="667">
        <f t="shared" si="39"/>
        <v>203</v>
      </c>
      <c r="AQ266">
        <f t="shared" si="37"/>
        <v>1218.5</v>
      </c>
      <c r="AR266">
        <f t="shared" si="40"/>
        <v>0</v>
      </c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1:56" ht="27" customHeight="1">
      <c r="A267" s="273">
        <f t="shared" si="38"/>
        <v>21</v>
      </c>
      <c r="B267" s="274" t="s">
        <v>49</v>
      </c>
      <c r="C267" s="274" t="s">
        <v>44</v>
      </c>
      <c r="D267" s="293">
        <v>174</v>
      </c>
      <c r="E267" s="309">
        <v>0.47899999999999998</v>
      </c>
      <c r="F267" s="293">
        <v>172.38</v>
      </c>
      <c r="G267" s="293">
        <v>7.3999999999999996E-2</v>
      </c>
      <c r="H267" s="502">
        <v>171.5</v>
      </c>
      <c r="I267" s="593">
        <v>0</v>
      </c>
      <c r="J267" s="272" t="s">
        <v>214</v>
      </c>
      <c r="K267" s="252"/>
      <c r="L267" s="290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 s="547"/>
      <c r="AP267" s="667">
        <f t="shared" si="39"/>
        <v>204</v>
      </c>
      <c r="AQ267">
        <f t="shared" si="37"/>
        <v>1203.52</v>
      </c>
      <c r="AR267">
        <f t="shared" si="40"/>
        <v>0</v>
      </c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1:56" ht="27" customHeight="1">
      <c r="A268" s="270">
        <f t="shared" si="38"/>
        <v>22</v>
      </c>
      <c r="B268" s="271" t="s">
        <v>50</v>
      </c>
      <c r="C268" s="271" t="s">
        <v>44</v>
      </c>
      <c r="D268" s="307">
        <v>229.1</v>
      </c>
      <c r="E268" s="308">
        <v>0.81299999999999994</v>
      </c>
      <c r="F268" s="307">
        <v>222.84</v>
      </c>
      <c r="G268" s="307">
        <v>0.28000000000000003</v>
      </c>
      <c r="H268" s="503">
        <v>216</v>
      </c>
      <c r="I268" s="595">
        <v>0</v>
      </c>
      <c r="J268" s="272" t="s">
        <v>214</v>
      </c>
      <c r="K268" s="252"/>
      <c r="L268" s="290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 s="547"/>
      <c r="AP268" s="667">
        <f t="shared" si="39"/>
        <v>205</v>
      </c>
      <c r="AQ268">
        <f t="shared" si="37"/>
        <v>1197.72</v>
      </c>
      <c r="AR268">
        <f t="shared" si="40"/>
        <v>0</v>
      </c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1:56" ht="27" customHeight="1">
      <c r="A269" s="273">
        <f t="shared" si="38"/>
        <v>23</v>
      </c>
      <c r="B269" s="274" t="s">
        <v>51</v>
      </c>
      <c r="C269" s="274" t="s">
        <v>44</v>
      </c>
      <c r="D269" s="293">
        <v>249</v>
      </c>
      <c r="E269" s="309">
        <v>2.1240000000000001</v>
      </c>
      <c r="F269" s="293">
        <v>239.52</v>
      </c>
      <c r="G269" s="293">
        <v>0.187</v>
      </c>
      <c r="H269" s="502">
        <v>236.5</v>
      </c>
      <c r="I269" s="594">
        <v>0</v>
      </c>
      <c r="J269" s="272" t="s">
        <v>214</v>
      </c>
      <c r="K269" s="252"/>
      <c r="L269" s="290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 s="547"/>
      <c r="AP269" s="667">
        <f t="shared" si="39"/>
        <v>206</v>
      </c>
      <c r="AQ269">
        <f t="shared" si="37"/>
        <v>1191.617</v>
      </c>
      <c r="AR269">
        <f t="shared" si="40"/>
        <v>0</v>
      </c>
      <c r="AS269"/>
      <c r="AT269"/>
      <c r="AU269"/>
      <c r="AV269"/>
      <c r="AW269"/>
      <c r="AX269"/>
      <c r="AY269"/>
      <c r="AZ269"/>
      <c r="BA269"/>
      <c r="BB269"/>
      <c r="BC269"/>
      <c r="BD269"/>
    </row>
    <row r="270" spans="1:56" ht="27" customHeight="1">
      <c r="A270" s="273">
        <f t="shared" si="38"/>
        <v>24</v>
      </c>
      <c r="B270" s="274" t="s">
        <v>52</v>
      </c>
      <c r="C270" s="274" t="s">
        <v>85</v>
      </c>
      <c r="D270" s="293">
        <v>164.75</v>
      </c>
      <c r="E270" s="293">
        <v>5</v>
      </c>
      <c r="F270" s="293">
        <v>154.43</v>
      </c>
      <c r="G270" s="293">
        <v>0.503</v>
      </c>
      <c r="H270" s="501">
        <v>151.25</v>
      </c>
      <c r="I270" s="594">
        <v>0.05</v>
      </c>
      <c r="J270" s="272" t="s">
        <v>214</v>
      </c>
      <c r="K270" s="252"/>
      <c r="L270" s="29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 s="547"/>
      <c r="AP270" s="667">
        <f t="shared" si="39"/>
        <v>207</v>
      </c>
      <c r="AQ270">
        <f t="shared" si="37"/>
        <v>1185.8900000000001</v>
      </c>
      <c r="AR270">
        <f t="shared" si="40"/>
        <v>0</v>
      </c>
      <c r="AS270"/>
      <c r="AT270"/>
      <c r="AU270"/>
      <c r="AV270"/>
      <c r="AW270"/>
      <c r="AX270"/>
      <c r="AY270"/>
      <c r="AZ270"/>
      <c r="BA270"/>
      <c r="BB270"/>
      <c r="BC270"/>
      <c r="BD270"/>
    </row>
    <row r="271" spans="1:56" ht="27" customHeight="1">
      <c r="A271" s="273">
        <f t="shared" si="38"/>
        <v>25</v>
      </c>
      <c r="B271" s="274" t="s">
        <v>53</v>
      </c>
      <c r="C271" s="274" t="s">
        <v>85</v>
      </c>
      <c r="D271" s="293">
        <v>179.1</v>
      </c>
      <c r="E271" s="309">
        <v>4.2</v>
      </c>
      <c r="F271" s="243">
        <v>166.32</v>
      </c>
      <c r="G271" s="243">
        <v>0.39800000000000002</v>
      </c>
      <c r="H271" s="501">
        <v>167.55</v>
      </c>
      <c r="I271" s="593">
        <v>0.23400000000000001</v>
      </c>
      <c r="J271" s="272" t="s">
        <v>214</v>
      </c>
      <c r="K271" s="252"/>
      <c r="L271" s="290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 s="547"/>
      <c r="AP271" s="667">
        <f t="shared" si="39"/>
        <v>208</v>
      </c>
      <c r="AQ271">
        <f t="shared" si="37"/>
        <v>1179.048</v>
      </c>
      <c r="AR271">
        <f t="shared" si="40"/>
        <v>0</v>
      </c>
      <c r="AS271"/>
      <c r="AT271"/>
      <c r="AU271"/>
      <c r="AV271"/>
      <c r="AW271"/>
      <c r="AX271"/>
      <c r="AY271"/>
      <c r="AZ271"/>
      <c r="BA271"/>
      <c r="BB271"/>
      <c r="BC271"/>
      <c r="BD271"/>
    </row>
    <row r="272" spans="1:56" ht="27" customHeight="1">
      <c r="A272" s="273">
        <f t="shared" si="38"/>
        <v>26</v>
      </c>
      <c r="B272" s="274" t="s">
        <v>54</v>
      </c>
      <c r="C272" s="274" t="s">
        <v>86</v>
      </c>
      <c r="D272" s="293">
        <v>325.56</v>
      </c>
      <c r="E272" s="309">
        <v>0.70099999999999996</v>
      </c>
      <c r="F272" s="243">
        <v>315.85000000000002</v>
      </c>
      <c r="G272" s="243">
        <v>0.114</v>
      </c>
      <c r="H272" s="502">
        <v>317.45999999999998</v>
      </c>
      <c r="I272" s="594">
        <v>0.161</v>
      </c>
      <c r="J272" s="272" t="s">
        <v>214</v>
      </c>
      <c r="K272" s="252"/>
      <c r="L272" s="290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 s="547"/>
      <c r="AP272" s="667">
        <f t="shared" si="39"/>
        <v>209</v>
      </c>
      <c r="AQ272">
        <f t="shared" si="37"/>
        <v>1171</v>
      </c>
      <c r="AR272">
        <f t="shared" si="40"/>
        <v>0</v>
      </c>
      <c r="AS272"/>
      <c r="AT272"/>
      <c r="AU272"/>
      <c r="AV272"/>
      <c r="AW272"/>
      <c r="AX272"/>
      <c r="AY272"/>
      <c r="AZ272"/>
      <c r="BA272"/>
      <c r="BB272"/>
      <c r="BC272"/>
      <c r="BD272"/>
    </row>
    <row r="273" spans="1:56" ht="27" customHeight="1">
      <c r="A273" s="273">
        <f t="shared" si="38"/>
        <v>27</v>
      </c>
      <c r="B273" s="274" t="s">
        <v>55</v>
      </c>
      <c r="C273" s="274" t="s">
        <v>86</v>
      </c>
      <c r="D273" s="293">
        <v>129.19999999999999</v>
      </c>
      <c r="E273" s="309">
        <v>0.5</v>
      </c>
      <c r="F273" s="293">
        <v>123.6</v>
      </c>
      <c r="G273" s="293">
        <v>2.9000000000000001E-2</v>
      </c>
      <c r="H273" s="502">
        <v>122.2</v>
      </c>
      <c r="I273" s="593">
        <v>0</v>
      </c>
      <c r="J273" s="272" t="s">
        <v>214</v>
      </c>
      <c r="K273" s="252"/>
      <c r="L273" s="290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 s="547"/>
      <c r="AP273" s="667">
        <f t="shared" si="39"/>
        <v>210</v>
      </c>
      <c r="AQ273">
        <f t="shared" si="37"/>
        <v>1152.45</v>
      </c>
      <c r="AR273">
        <f t="shared" si="40"/>
        <v>0</v>
      </c>
      <c r="AS273"/>
      <c r="AT273"/>
      <c r="AU273"/>
      <c r="AV273"/>
      <c r="AW273"/>
      <c r="AX273"/>
      <c r="AY273"/>
      <c r="AZ273"/>
      <c r="BA273"/>
      <c r="BB273"/>
      <c r="BC273"/>
      <c r="BD273"/>
    </row>
    <row r="274" spans="1:56" ht="27" customHeight="1">
      <c r="A274" s="273">
        <f t="shared" si="38"/>
        <v>28</v>
      </c>
      <c r="B274" s="274" t="s">
        <v>56</v>
      </c>
      <c r="C274" s="274" t="s">
        <v>86</v>
      </c>
      <c r="D274" s="293">
        <v>282.77999999999997</v>
      </c>
      <c r="E274" s="309">
        <v>0.51300000000000001</v>
      </c>
      <c r="F274" s="293">
        <v>277.87</v>
      </c>
      <c r="G274" s="293">
        <v>7.3999999999999996E-2</v>
      </c>
      <c r="H274" s="501">
        <v>275.77999999999997</v>
      </c>
      <c r="I274" s="593">
        <v>0</v>
      </c>
      <c r="J274" s="272" t="s">
        <v>214</v>
      </c>
      <c r="K274" s="252"/>
      <c r="L274" s="290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 s="547"/>
      <c r="AP274" s="667">
        <f t="shared" si="39"/>
        <v>211</v>
      </c>
      <c r="AQ274">
        <f t="shared" si="37"/>
        <v>1159.55</v>
      </c>
      <c r="AR274">
        <f t="shared" si="40"/>
        <v>0</v>
      </c>
      <c r="AS274"/>
      <c r="AT274"/>
      <c r="AU274"/>
      <c r="AV274"/>
      <c r="AW274"/>
      <c r="AX274"/>
      <c r="AY274"/>
      <c r="AZ274"/>
      <c r="BA274"/>
      <c r="BB274"/>
      <c r="BC274"/>
      <c r="BD274"/>
    </row>
    <row r="275" spans="1:56" ht="27" customHeight="1">
      <c r="A275" s="273">
        <f t="shared" si="38"/>
        <v>29</v>
      </c>
      <c r="B275" s="274" t="s">
        <v>57</v>
      </c>
      <c r="C275" s="274" t="s">
        <v>86</v>
      </c>
      <c r="D275" s="293">
        <v>99</v>
      </c>
      <c r="E275" s="309">
        <v>2.6110000000000002</v>
      </c>
      <c r="F275" s="293">
        <v>91.8</v>
      </c>
      <c r="G275" s="293">
        <v>0.17</v>
      </c>
      <c r="H275" s="502">
        <v>90</v>
      </c>
      <c r="I275" s="594">
        <v>0</v>
      </c>
      <c r="J275" s="272" t="s">
        <v>214</v>
      </c>
      <c r="K275" s="252"/>
      <c r="L275" s="290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 s="547"/>
      <c r="AP275" s="667">
        <f t="shared" si="39"/>
        <v>212</v>
      </c>
      <c r="AQ275">
        <f t="shared" si="37"/>
        <v>1151</v>
      </c>
      <c r="AR275">
        <f t="shared" si="40"/>
        <v>0</v>
      </c>
      <c r="AS275"/>
      <c r="AT275"/>
      <c r="AU275"/>
      <c r="AV275"/>
      <c r="AW275"/>
      <c r="AX275"/>
      <c r="AY275"/>
      <c r="AZ275"/>
      <c r="BA275"/>
      <c r="BB275"/>
      <c r="BC275"/>
      <c r="BD275"/>
    </row>
    <row r="276" spans="1:56" ht="27" customHeight="1">
      <c r="A276" s="273">
        <f t="shared" si="38"/>
        <v>30</v>
      </c>
      <c r="B276" s="274" t="s">
        <v>58</v>
      </c>
      <c r="C276" s="274" t="s">
        <v>86</v>
      </c>
      <c r="D276" s="293">
        <v>189.7</v>
      </c>
      <c r="E276" s="293">
        <v>7.9000000000000001E-2</v>
      </c>
      <c r="F276" s="293">
        <v>188.25</v>
      </c>
      <c r="G276" s="293">
        <v>3.2000000000000001E-2</v>
      </c>
      <c r="H276" s="502">
        <v>186.99</v>
      </c>
      <c r="I276" s="594">
        <v>0</v>
      </c>
      <c r="J276" s="272" t="s">
        <v>214</v>
      </c>
      <c r="K276" s="252"/>
      <c r="L276" s="290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 s="547"/>
      <c r="AP276" s="667">
        <f t="shared" si="39"/>
        <v>213</v>
      </c>
      <c r="AQ276">
        <f t="shared" si="37"/>
        <v>1150</v>
      </c>
      <c r="AR276">
        <f t="shared" si="40"/>
        <v>0</v>
      </c>
      <c r="AS276"/>
      <c r="AT276"/>
      <c r="AU276"/>
      <c r="AV276"/>
      <c r="AW276"/>
      <c r="AX276"/>
      <c r="AY276"/>
      <c r="AZ276"/>
      <c r="BA276"/>
      <c r="BB276"/>
      <c r="BC276"/>
      <c r="BD276"/>
    </row>
    <row r="277" spans="1:56" ht="27" customHeight="1">
      <c r="A277" s="273">
        <f t="shared" si="38"/>
        <v>31</v>
      </c>
      <c r="B277" s="274" t="s">
        <v>59</v>
      </c>
      <c r="C277" s="274" t="s">
        <v>86</v>
      </c>
      <c r="D277" s="293">
        <v>171.19</v>
      </c>
      <c r="E277" s="309">
        <v>9.6879999999999994E-2</v>
      </c>
      <c r="F277" s="293">
        <v>169.34</v>
      </c>
      <c r="G277" s="309">
        <v>5.1999999999999998E-2</v>
      </c>
      <c r="H277" s="502">
        <v>167.19</v>
      </c>
      <c r="I277" s="594">
        <v>0</v>
      </c>
      <c r="J277" s="272" t="s">
        <v>214</v>
      </c>
      <c r="K277" s="252"/>
      <c r="L277" s="290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 s="547"/>
      <c r="AP277" s="667">
        <f t="shared" si="39"/>
        <v>214</v>
      </c>
      <c r="AQ277">
        <f t="shared" ref="AQ277:AQ307" si="41">IF(AI7="tad","tad",AI7)</f>
        <v>1146</v>
      </c>
      <c r="AR277">
        <f t="shared" si="40"/>
        <v>0</v>
      </c>
      <c r="AS277"/>
      <c r="AT277"/>
      <c r="AU277"/>
      <c r="AV277"/>
      <c r="AW277"/>
      <c r="AX277"/>
      <c r="AY277"/>
      <c r="AZ277"/>
      <c r="BA277"/>
      <c r="BB277"/>
      <c r="BC277"/>
      <c r="BD277"/>
    </row>
    <row r="278" spans="1:56" ht="27" customHeight="1">
      <c r="A278" s="273">
        <f t="shared" si="38"/>
        <v>32</v>
      </c>
      <c r="B278" s="274" t="s">
        <v>60</v>
      </c>
      <c r="C278" s="274" t="s">
        <v>87</v>
      </c>
      <c r="D278" s="293">
        <v>142.6</v>
      </c>
      <c r="E278" s="309">
        <v>9.157</v>
      </c>
      <c r="F278" s="293">
        <v>139.43</v>
      </c>
      <c r="G278" s="293">
        <v>1.7649999999999999</v>
      </c>
      <c r="H278" s="501">
        <v>138.96</v>
      </c>
      <c r="I278" s="592">
        <v>0.98699999999999999</v>
      </c>
      <c r="J278" s="272" t="s">
        <v>214</v>
      </c>
      <c r="K278" s="252"/>
      <c r="L278" s="290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 s="547"/>
      <c r="AP278" s="667">
        <f t="shared" si="39"/>
        <v>215</v>
      </c>
      <c r="AQ278">
        <f t="shared" si="41"/>
        <v>1141.78</v>
      </c>
      <c r="AR278">
        <f t="shared" si="40"/>
        <v>0</v>
      </c>
      <c r="AS278"/>
      <c r="AT278"/>
      <c r="AU278"/>
      <c r="AV278"/>
      <c r="AW278"/>
      <c r="AX278"/>
      <c r="AY278"/>
      <c r="AZ278"/>
      <c r="BA278"/>
      <c r="BB278"/>
      <c r="BC278"/>
      <c r="BD278"/>
    </row>
    <row r="279" spans="1:56" ht="27" customHeight="1">
      <c r="A279" s="273">
        <f t="shared" si="38"/>
        <v>33</v>
      </c>
      <c r="B279" s="274" t="s">
        <v>61</v>
      </c>
      <c r="C279" s="274" t="s">
        <v>87</v>
      </c>
      <c r="D279" s="293">
        <v>239.5</v>
      </c>
      <c r="E279" s="309">
        <v>2.6720000000000002</v>
      </c>
      <c r="F279" s="293">
        <v>234.45</v>
      </c>
      <c r="G279" s="309">
        <v>0.44600000000000001</v>
      </c>
      <c r="H279" s="501">
        <v>231.5</v>
      </c>
      <c r="I279" s="592" t="s">
        <v>219</v>
      </c>
      <c r="J279" s="272" t="s">
        <v>214</v>
      </c>
      <c r="K279" s="252"/>
      <c r="L279" s="290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 s="547"/>
      <c r="AP279" s="667">
        <f t="shared" si="39"/>
        <v>216</v>
      </c>
      <c r="AQ279">
        <f t="shared" si="41"/>
        <v>1138</v>
      </c>
      <c r="AR279">
        <f t="shared" si="40"/>
        <v>0</v>
      </c>
      <c r="AS279"/>
      <c r="AT279"/>
      <c r="AU279"/>
      <c r="AV279"/>
      <c r="AW279"/>
      <c r="AX279"/>
      <c r="AY279"/>
      <c r="AZ279"/>
      <c r="BA279"/>
      <c r="BB279"/>
      <c r="BC279"/>
      <c r="BD279"/>
    </row>
    <row r="280" spans="1:56" ht="27" customHeight="1">
      <c r="A280" s="273">
        <f t="shared" si="38"/>
        <v>34</v>
      </c>
      <c r="B280" s="274" t="s">
        <v>62</v>
      </c>
      <c r="C280" s="274" t="s">
        <v>88</v>
      </c>
      <c r="D280" s="293">
        <v>120.5</v>
      </c>
      <c r="E280" s="309">
        <v>3.677</v>
      </c>
      <c r="F280" s="293">
        <v>118.55</v>
      </c>
      <c r="G280" s="293">
        <v>0.59499999999999997</v>
      </c>
      <c r="H280" s="501">
        <v>119.44</v>
      </c>
      <c r="I280" s="593">
        <v>1.7869999999999999</v>
      </c>
      <c r="J280" s="272" t="s">
        <v>214</v>
      </c>
      <c r="K280" s="252"/>
      <c r="L280" s="29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 s="547"/>
      <c r="AP280" s="667">
        <f t="shared" si="39"/>
        <v>217</v>
      </c>
      <c r="AQ280">
        <f t="shared" si="41"/>
        <v>1125</v>
      </c>
      <c r="AR280">
        <f t="shared" si="40"/>
        <v>0</v>
      </c>
      <c r="AS280"/>
      <c r="AT280"/>
      <c r="AU280"/>
      <c r="AV280"/>
      <c r="AW280"/>
      <c r="AX280"/>
      <c r="AY280"/>
      <c r="AZ280"/>
      <c r="BA280"/>
      <c r="BB280"/>
      <c r="BC280"/>
      <c r="BD280"/>
    </row>
    <row r="281" spans="1:56" ht="27" customHeight="1">
      <c r="A281" s="273">
        <f t="shared" si="38"/>
        <v>35</v>
      </c>
      <c r="B281" s="274" t="s">
        <v>63</v>
      </c>
      <c r="C281" s="274" t="s">
        <v>89</v>
      </c>
      <c r="D281" s="293">
        <v>110.56</v>
      </c>
      <c r="E281" s="309">
        <v>2.75</v>
      </c>
      <c r="F281" s="293">
        <v>107.16</v>
      </c>
      <c r="G281" s="293">
        <v>0.311</v>
      </c>
      <c r="H281" s="501">
        <v>108.66</v>
      </c>
      <c r="I281" s="593">
        <v>0.78879999999999995</v>
      </c>
      <c r="J281" s="272" t="s">
        <v>214</v>
      </c>
      <c r="K281" s="252"/>
      <c r="L281" s="290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 s="547"/>
      <c r="AP281" s="667">
        <f t="shared" si="39"/>
        <v>218</v>
      </c>
      <c r="AQ281">
        <f t="shared" si="41"/>
        <v>1122</v>
      </c>
      <c r="AR281">
        <f t="shared" si="40"/>
        <v>0</v>
      </c>
      <c r="AS281"/>
      <c r="AT281"/>
      <c r="AU281"/>
      <c r="AV281"/>
      <c r="AW281"/>
      <c r="AX281"/>
      <c r="AY281"/>
      <c r="AZ281"/>
      <c r="BA281"/>
      <c r="BB281"/>
      <c r="BC281"/>
      <c r="BD281"/>
    </row>
    <row r="282" spans="1:56" ht="27" customHeight="1">
      <c r="A282" s="273">
        <f t="shared" si="38"/>
        <v>36</v>
      </c>
      <c r="B282" s="274" t="s">
        <v>64</v>
      </c>
      <c r="C282" s="274" t="s">
        <v>90</v>
      </c>
      <c r="D282" s="293">
        <v>72</v>
      </c>
      <c r="E282" s="309">
        <v>38.036000000000001</v>
      </c>
      <c r="F282" s="293">
        <v>50.3</v>
      </c>
      <c r="G282" s="309">
        <v>4.0830000000000002</v>
      </c>
      <c r="H282" s="501">
        <v>59.82</v>
      </c>
      <c r="I282" s="592">
        <v>13.66</v>
      </c>
      <c r="J282" s="272" t="s">
        <v>214</v>
      </c>
      <c r="K282" s="252"/>
      <c r="L282" s="290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 s="547"/>
      <c r="AP282" s="667">
        <f t="shared" si="39"/>
        <v>219</v>
      </c>
      <c r="AQ282">
        <f t="shared" si="41"/>
        <v>1118</v>
      </c>
      <c r="AR282">
        <f t="shared" si="40"/>
        <v>0</v>
      </c>
      <c r="AS282"/>
      <c r="AT282"/>
      <c r="AU282"/>
      <c r="AV282"/>
      <c r="AW282"/>
      <c r="AX282"/>
      <c r="AY282"/>
      <c r="AZ282"/>
      <c r="BA282"/>
      <c r="BB282"/>
      <c r="BC282"/>
      <c r="BD282"/>
    </row>
    <row r="283" spans="1:56" ht="27" customHeight="1">
      <c r="A283" s="273">
        <f t="shared" si="38"/>
        <v>37</v>
      </c>
      <c r="B283" s="274" t="s">
        <v>65</v>
      </c>
      <c r="C283" s="274" t="s">
        <v>90</v>
      </c>
      <c r="D283" s="293">
        <v>185</v>
      </c>
      <c r="E283" s="309">
        <v>412.66</v>
      </c>
      <c r="F283" s="293">
        <v>161</v>
      </c>
      <c r="G283" s="309">
        <v>167.76499999999999</v>
      </c>
      <c r="H283" s="501">
        <v>162.55000000000001</v>
      </c>
      <c r="I283" s="592">
        <v>180.16900000000001</v>
      </c>
      <c r="J283" s="272" t="s">
        <v>214</v>
      </c>
      <c r="K283" s="252"/>
      <c r="L283" s="290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 s="547"/>
      <c r="AP283" s="667">
        <f t="shared" si="39"/>
        <v>220</v>
      </c>
      <c r="AQ283">
        <f t="shared" si="41"/>
        <v>1114</v>
      </c>
      <c r="AR283">
        <f t="shared" si="40"/>
        <v>0</v>
      </c>
      <c r="AS283"/>
      <c r="AT283"/>
      <c r="AU283"/>
      <c r="AV283"/>
      <c r="AW283"/>
      <c r="AX283"/>
      <c r="AY283"/>
      <c r="AZ283"/>
      <c r="BA283"/>
      <c r="BB283"/>
      <c r="BC283"/>
      <c r="BD283"/>
    </row>
    <row r="284" spans="1:56" ht="27" customHeight="1" thickBot="1">
      <c r="A284" s="275">
        <v>38</v>
      </c>
      <c r="B284" s="276" t="s">
        <v>66</v>
      </c>
      <c r="C284" s="276" t="s">
        <v>91</v>
      </c>
      <c r="D284" s="310">
        <v>231</v>
      </c>
      <c r="E284" s="311">
        <v>30.48</v>
      </c>
      <c r="F284" s="310">
        <v>229.13</v>
      </c>
      <c r="G284" s="311">
        <v>17.03</v>
      </c>
      <c r="H284" s="586">
        <v>229.21</v>
      </c>
      <c r="I284" s="598">
        <v>17.52</v>
      </c>
      <c r="J284" s="272" t="s">
        <v>214</v>
      </c>
      <c r="K284" s="252"/>
      <c r="L284" s="290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 s="547"/>
      <c r="AP284" s="667">
        <f t="shared" si="39"/>
        <v>221</v>
      </c>
      <c r="AQ284">
        <f t="shared" si="41"/>
        <v>1111</v>
      </c>
      <c r="AR284">
        <f t="shared" si="40"/>
        <v>0</v>
      </c>
      <c r="AS284"/>
      <c r="AT284"/>
      <c r="AU284"/>
      <c r="AV284"/>
      <c r="AW284"/>
      <c r="AX284"/>
      <c r="AY284"/>
      <c r="AZ284"/>
      <c r="BA284"/>
      <c r="BB284"/>
      <c r="BC284"/>
      <c r="BD284"/>
    </row>
    <row r="285" spans="1:56" ht="27" customHeight="1" thickBot="1">
      <c r="A285" s="269"/>
      <c r="B285" s="242" t="s">
        <v>67</v>
      </c>
      <c r="C285" s="242"/>
      <c r="D285" s="312"/>
      <c r="E285" s="313">
        <f>SUM(E247:E284)</f>
        <v>1819.5944780000002</v>
      </c>
      <c r="F285" s="312"/>
      <c r="G285" s="313">
        <f>SUM(G247:G284)</f>
        <v>572.89264100000014</v>
      </c>
      <c r="H285" s="584"/>
      <c r="I285" s="585">
        <f>SUM(I247:I284)</f>
        <v>416.97649999999999</v>
      </c>
      <c r="J285" s="343"/>
      <c r="K285" s="252"/>
      <c r="L285" s="290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 s="547"/>
      <c r="AP285" s="667">
        <f t="shared" si="39"/>
        <v>222</v>
      </c>
      <c r="AQ285">
        <f t="shared" si="41"/>
        <v>1109</v>
      </c>
      <c r="AR285">
        <f t="shared" si="40"/>
        <v>0</v>
      </c>
      <c r="AS285"/>
      <c r="AT285"/>
      <c r="AU285"/>
      <c r="AV285"/>
      <c r="AW285"/>
      <c r="AX285"/>
      <c r="AY285"/>
      <c r="AZ285"/>
      <c r="BA285"/>
      <c r="BB285"/>
      <c r="BC285"/>
      <c r="BD285"/>
    </row>
    <row r="286" spans="1:56" ht="27" customHeight="1" thickBot="1">
      <c r="A286" s="303" t="s">
        <v>68</v>
      </c>
      <c r="B286" s="242" t="s">
        <v>69</v>
      </c>
      <c r="C286" s="242"/>
      <c r="D286" s="244"/>
      <c r="E286" s="249"/>
      <c r="F286" s="242"/>
      <c r="G286" s="250">
        <v>1</v>
      </c>
      <c r="H286" s="587"/>
      <c r="I286" s="588">
        <f>IFERROR(+I285/G285,0)</f>
        <v>0.72784404992906848</v>
      </c>
      <c r="J286" s="298"/>
      <c r="K286" s="287"/>
      <c r="L286" s="290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 s="547"/>
      <c r="AP286" s="667">
        <f t="shared" si="39"/>
        <v>223</v>
      </c>
      <c r="AQ286">
        <f t="shared" si="41"/>
        <v>1106</v>
      </c>
      <c r="AR286">
        <f t="shared" si="40"/>
        <v>0</v>
      </c>
      <c r="AS286"/>
      <c r="AT286"/>
      <c r="AU286"/>
      <c r="AV286"/>
      <c r="AW286"/>
      <c r="AX286"/>
      <c r="AY286"/>
      <c r="AZ286"/>
      <c r="BA286"/>
      <c r="BB286"/>
      <c r="BC286"/>
      <c r="BD286"/>
    </row>
    <row r="287" spans="1:56" ht="27" customHeight="1" thickBot="1">
      <c r="A287" s="296"/>
      <c r="B287" s="297"/>
      <c r="C287" s="286"/>
      <c r="D287" s="286"/>
      <c r="E287" s="254">
        <v>1</v>
      </c>
      <c r="F287" s="253" t="s">
        <v>68</v>
      </c>
      <c r="G287" s="254">
        <f>+G285/E285*100%</f>
        <v>0.31484632863345063</v>
      </c>
      <c r="H287" s="506"/>
      <c r="I287" s="515">
        <f>+I285/E285</f>
        <v>0.22915902693786913</v>
      </c>
      <c r="J287" s="298"/>
      <c r="K287" s="287"/>
      <c r="L287" s="290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 s="547"/>
      <c r="AP287" s="667">
        <f t="shared" si="39"/>
        <v>224</v>
      </c>
      <c r="AQ287">
        <f t="shared" si="41"/>
        <v>1103</v>
      </c>
      <c r="AR287">
        <f t="shared" si="40"/>
        <v>0</v>
      </c>
      <c r="AS287"/>
      <c r="AT287"/>
      <c r="AU287"/>
      <c r="AV287"/>
      <c r="AW287"/>
      <c r="AX287"/>
      <c r="AY287"/>
      <c r="AZ287"/>
      <c r="BA287"/>
      <c r="BB287"/>
      <c r="BC287"/>
      <c r="BD287"/>
    </row>
    <row r="288" spans="1:56" ht="27" customHeight="1" thickBot="1">
      <c r="A288" s="299"/>
      <c r="B288" s="238"/>
      <c r="C288" s="238"/>
      <c r="D288" s="238"/>
      <c r="E288" s="238"/>
      <c r="F288" s="238"/>
      <c r="G288" s="238"/>
      <c r="H288" s="508"/>
      <c r="I288" s="508"/>
      <c r="L288" s="290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 s="547"/>
      <c r="AP288" s="667">
        <f t="shared" si="39"/>
        <v>225</v>
      </c>
      <c r="AQ288">
        <f t="shared" si="41"/>
        <v>1101</v>
      </c>
      <c r="AR288">
        <f t="shared" si="40"/>
        <v>0</v>
      </c>
      <c r="AS288"/>
      <c r="AT288"/>
      <c r="AU288"/>
      <c r="AV288"/>
      <c r="AW288"/>
      <c r="AX288"/>
      <c r="AY288"/>
      <c r="AZ288"/>
      <c r="BA288"/>
      <c r="BB288"/>
      <c r="BC288"/>
      <c r="BD288"/>
    </row>
    <row r="289" spans="1:56" ht="27" customHeight="1" thickBot="1">
      <c r="A289" s="260"/>
      <c r="B289" s="261"/>
      <c r="C289" s="261"/>
      <c r="D289" s="261"/>
      <c r="E289" s="262">
        <v>24</v>
      </c>
      <c r="F289" s="263" t="s">
        <v>218</v>
      </c>
      <c r="G289" s="262">
        <v>2015</v>
      </c>
      <c r="H289" s="509"/>
      <c r="I289" s="509"/>
      <c r="J289" s="264"/>
      <c r="K289" s="457"/>
      <c r="L289" s="290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 s="547"/>
      <c r="AP289" s="667">
        <f t="shared" si="39"/>
        <v>226</v>
      </c>
      <c r="AQ289">
        <f t="shared" si="41"/>
        <v>1097</v>
      </c>
      <c r="AR289">
        <f t="shared" si="40"/>
        <v>0</v>
      </c>
      <c r="AS289"/>
      <c r="AT289"/>
      <c r="AU289"/>
      <c r="AV289"/>
      <c r="AW289"/>
      <c r="AX289"/>
      <c r="AY289"/>
      <c r="AZ289"/>
      <c r="BA289"/>
      <c r="BB289"/>
      <c r="BC289"/>
      <c r="BD289"/>
    </row>
    <row r="290" spans="1:56" ht="27" customHeight="1">
      <c r="A290" s="620" t="s">
        <v>18</v>
      </c>
      <c r="B290" s="622" t="s">
        <v>19</v>
      </c>
      <c r="C290" s="622" t="s">
        <v>76</v>
      </c>
      <c r="D290" s="618" t="s">
        <v>20</v>
      </c>
      <c r="E290" s="619"/>
      <c r="F290" s="618" t="s">
        <v>97</v>
      </c>
      <c r="G290" s="619"/>
      <c r="H290" s="613" t="s">
        <v>22</v>
      </c>
      <c r="I290" s="614"/>
      <c r="J290" s="615" t="s">
        <v>174</v>
      </c>
      <c r="K290" s="239"/>
      <c r="L290" s="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 s="547"/>
      <c r="AP290" s="667">
        <f t="shared" si="39"/>
        <v>227</v>
      </c>
      <c r="AQ290">
        <f t="shared" si="41"/>
        <v>1094</v>
      </c>
      <c r="AR290">
        <f t="shared" si="40"/>
        <v>0</v>
      </c>
      <c r="AS290"/>
      <c r="AT290"/>
      <c r="AU290"/>
      <c r="AV290"/>
      <c r="AW290"/>
      <c r="AX290"/>
      <c r="AY290"/>
      <c r="AZ290"/>
      <c r="BA290"/>
      <c r="BB290"/>
      <c r="BC290"/>
      <c r="BD290"/>
    </row>
    <row r="291" spans="1:56" ht="27" customHeight="1">
      <c r="A291" s="621"/>
      <c r="B291" s="623"/>
      <c r="C291" s="623"/>
      <c r="D291" s="247" t="s">
        <v>24</v>
      </c>
      <c r="E291" s="247" t="s">
        <v>25</v>
      </c>
      <c r="F291" s="240" t="s">
        <v>24</v>
      </c>
      <c r="G291" s="247" t="s">
        <v>25</v>
      </c>
      <c r="H291" s="510" t="s">
        <v>24</v>
      </c>
      <c r="I291" s="511" t="s">
        <v>25</v>
      </c>
      <c r="J291" s="616"/>
      <c r="K291" s="239"/>
      <c r="L291" s="290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 s="547"/>
      <c r="AP291" s="667">
        <f t="shared" si="39"/>
        <v>228</v>
      </c>
      <c r="AQ291">
        <f t="shared" si="41"/>
        <v>1092</v>
      </c>
      <c r="AR291">
        <f t="shared" si="40"/>
        <v>0</v>
      </c>
      <c r="AS291"/>
      <c r="AT291"/>
      <c r="AU291"/>
      <c r="AV291"/>
      <c r="AW291"/>
      <c r="AX291"/>
      <c r="AY291"/>
      <c r="AZ291"/>
      <c r="BA291"/>
      <c r="BB291"/>
      <c r="BC291"/>
      <c r="BD291"/>
    </row>
    <row r="292" spans="1:56" ht="27" customHeight="1" thickBot="1">
      <c r="A292" s="608"/>
      <c r="B292" s="610"/>
      <c r="C292" s="610"/>
      <c r="D292" s="248" t="s">
        <v>26</v>
      </c>
      <c r="E292" s="248" t="s">
        <v>163</v>
      </c>
      <c r="F292" s="241" t="s">
        <v>26</v>
      </c>
      <c r="G292" s="248" t="s">
        <v>163</v>
      </c>
      <c r="H292" s="512" t="s">
        <v>154</v>
      </c>
      <c r="I292" s="513" t="s">
        <v>163</v>
      </c>
      <c r="J292" s="617"/>
      <c r="K292" s="239"/>
      <c r="L292" s="290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 s="547"/>
      <c r="AP292" s="667">
        <f t="shared" si="39"/>
        <v>229</v>
      </c>
      <c r="AQ292">
        <f t="shared" si="41"/>
        <v>1090</v>
      </c>
      <c r="AR292">
        <f t="shared" si="40"/>
        <v>0</v>
      </c>
      <c r="AS292"/>
      <c r="AT292"/>
      <c r="AU292"/>
      <c r="AV292"/>
      <c r="AW292"/>
      <c r="AX292"/>
      <c r="AY292"/>
      <c r="AZ292"/>
      <c r="BA292"/>
      <c r="BB292"/>
      <c r="BC292"/>
      <c r="BD292"/>
    </row>
    <row r="293" spans="1:56" ht="27" customHeight="1" thickBot="1">
      <c r="A293" s="269">
        <v>1</v>
      </c>
      <c r="B293" s="242">
        <v>2</v>
      </c>
      <c r="C293" s="242">
        <v>3</v>
      </c>
      <c r="D293" s="242">
        <v>4</v>
      </c>
      <c r="E293" s="242">
        <v>5</v>
      </c>
      <c r="F293" s="242">
        <v>6</v>
      </c>
      <c r="G293" s="242">
        <v>7</v>
      </c>
      <c r="H293" s="583">
        <v>8</v>
      </c>
      <c r="I293" s="583">
        <v>9</v>
      </c>
      <c r="J293" s="342">
        <v>10</v>
      </c>
      <c r="K293" s="239"/>
      <c r="L293" s="290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 s="547"/>
      <c r="AP293" s="667">
        <f t="shared" si="39"/>
        <v>230</v>
      </c>
      <c r="AQ293">
        <f t="shared" si="41"/>
        <v>1091.1300000000001</v>
      </c>
      <c r="AR293">
        <f t="shared" si="40"/>
        <v>0</v>
      </c>
      <c r="AS293"/>
      <c r="AT293"/>
      <c r="AU293"/>
      <c r="AV293"/>
      <c r="AW293"/>
      <c r="AX293"/>
      <c r="AY293"/>
      <c r="AZ293"/>
      <c r="BA293"/>
      <c r="BB293"/>
      <c r="BC293"/>
      <c r="BD293"/>
    </row>
    <row r="294" spans="1:56" ht="27" customHeight="1">
      <c r="A294" s="270">
        <v>1</v>
      </c>
      <c r="B294" s="271" t="s">
        <v>28</v>
      </c>
      <c r="C294" s="271" t="s">
        <v>77</v>
      </c>
      <c r="D294" s="307">
        <v>55.77</v>
      </c>
      <c r="E294" s="308">
        <v>31.144597999999998</v>
      </c>
      <c r="F294" s="307">
        <v>48.16</v>
      </c>
      <c r="G294" s="307">
        <v>2.5836920000000001</v>
      </c>
      <c r="H294" s="500">
        <v>49.04</v>
      </c>
      <c r="I294" s="500">
        <v>4.3559999999999999</v>
      </c>
      <c r="J294" s="291" t="s">
        <v>214</v>
      </c>
      <c r="K294" s="292"/>
      <c r="L294" s="290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 s="547"/>
      <c r="AP294" s="667">
        <f t="shared" si="39"/>
        <v>231</v>
      </c>
      <c r="AQ294">
        <f t="shared" si="41"/>
        <v>1055</v>
      </c>
      <c r="AR294">
        <f t="shared" si="40"/>
        <v>0</v>
      </c>
      <c r="AS294"/>
      <c r="AT294"/>
      <c r="AU294"/>
      <c r="AV294"/>
      <c r="AW294"/>
      <c r="AX294"/>
      <c r="AY294"/>
      <c r="AZ294"/>
      <c r="BA294"/>
      <c r="BB294"/>
      <c r="BC294"/>
      <c r="BD294"/>
    </row>
    <row r="295" spans="1:56" ht="27" customHeight="1">
      <c r="A295" s="273">
        <v>2</v>
      </c>
      <c r="B295" s="274" t="s">
        <v>29</v>
      </c>
      <c r="C295" s="274" t="s">
        <v>77</v>
      </c>
      <c r="D295" s="293">
        <v>339.5</v>
      </c>
      <c r="E295" s="309">
        <v>7.77</v>
      </c>
      <c r="F295" s="293">
        <v>332.94</v>
      </c>
      <c r="G295" s="309">
        <v>2.4649999999999999</v>
      </c>
      <c r="H295" s="501">
        <v>335.85</v>
      </c>
      <c r="I295" s="591">
        <v>4.6269999999999998</v>
      </c>
      <c r="J295" s="291" t="s">
        <v>214</v>
      </c>
      <c r="K295" s="292"/>
      <c r="L295" s="290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 s="547"/>
      <c r="AP295" s="667">
        <f t="shared" si="39"/>
        <v>232</v>
      </c>
      <c r="AQ295">
        <f t="shared" si="41"/>
        <v>1055</v>
      </c>
      <c r="AR295">
        <f t="shared" si="40"/>
        <v>0</v>
      </c>
      <c r="AS295"/>
      <c r="AT295"/>
      <c r="AU295"/>
      <c r="AV295"/>
      <c r="AW295"/>
      <c r="AX295"/>
      <c r="AY295"/>
      <c r="AZ295"/>
      <c r="BA295"/>
      <c r="BB295"/>
      <c r="BC295"/>
      <c r="BD295"/>
    </row>
    <row r="296" spans="1:56" ht="27" customHeight="1">
      <c r="A296" s="273">
        <f t="shared" ref="A296:A330" si="42">+A295+1</f>
        <v>3</v>
      </c>
      <c r="B296" s="274" t="s">
        <v>30</v>
      </c>
      <c r="C296" s="274" t="s">
        <v>78</v>
      </c>
      <c r="D296" s="293">
        <v>77.5</v>
      </c>
      <c r="E296" s="309">
        <v>49.02</v>
      </c>
      <c r="F296" s="293">
        <v>67.099999999999994</v>
      </c>
      <c r="G296" s="309">
        <v>5.6399489999999997</v>
      </c>
      <c r="H296" s="501">
        <v>65.36</v>
      </c>
      <c r="I296" s="591">
        <v>2.9950000000000001</v>
      </c>
      <c r="J296" s="291"/>
      <c r="K296" s="292"/>
      <c r="L296" s="290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 s="547"/>
      <c r="AP296" s="667">
        <f t="shared" si="39"/>
        <v>233</v>
      </c>
      <c r="AQ296">
        <f t="shared" si="41"/>
        <v>1053</v>
      </c>
      <c r="AR296">
        <f t="shared" si="40"/>
        <v>0</v>
      </c>
      <c r="AS296"/>
      <c r="AT296"/>
      <c r="AU296"/>
      <c r="AV296"/>
      <c r="AW296"/>
      <c r="AX296"/>
      <c r="AY296"/>
      <c r="AZ296"/>
      <c r="BA296"/>
      <c r="BB296"/>
      <c r="BC296"/>
      <c r="BD296"/>
    </row>
    <row r="297" spans="1:56" ht="27" customHeight="1">
      <c r="A297" s="273">
        <f t="shared" si="42"/>
        <v>4</v>
      </c>
      <c r="B297" s="274" t="s">
        <v>31</v>
      </c>
      <c r="C297" s="274" t="s">
        <v>79</v>
      </c>
      <c r="D297" s="293">
        <v>463.3</v>
      </c>
      <c r="E297" s="309">
        <v>49.9</v>
      </c>
      <c r="F297" s="293">
        <v>461.38</v>
      </c>
      <c r="G297" s="309">
        <v>14.96</v>
      </c>
      <c r="H297" s="501">
        <v>461.6</v>
      </c>
      <c r="I297" s="592">
        <v>18</v>
      </c>
      <c r="J297" s="291" t="s">
        <v>214</v>
      </c>
      <c r="K297" s="292"/>
      <c r="L297" s="290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 s="547"/>
      <c r="AP297" s="667">
        <f t="shared" si="39"/>
        <v>234</v>
      </c>
      <c r="AQ297">
        <f t="shared" si="41"/>
        <v>1050</v>
      </c>
      <c r="AR297">
        <f t="shared" si="40"/>
        <v>0</v>
      </c>
      <c r="AS297"/>
      <c r="AT297"/>
      <c r="AU297"/>
      <c r="AV297"/>
      <c r="AW297"/>
      <c r="AX297"/>
      <c r="AY297"/>
      <c r="AZ297"/>
      <c r="BA297"/>
      <c r="BB297"/>
      <c r="BC297"/>
      <c r="BD297"/>
    </row>
    <row r="298" spans="1:56" ht="27" customHeight="1">
      <c r="A298" s="273">
        <f t="shared" si="42"/>
        <v>5</v>
      </c>
      <c r="B298" s="274" t="s">
        <v>32</v>
      </c>
      <c r="C298" s="274" t="s">
        <v>80</v>
      </c>
      <c r="D298" s="293">
        <v>207</v>
      </c>
      <c r="E298" s="309">
        <v>9.5030000000000001</v>
      </c>
      <c r="F298" s="293">
        <v>195.32</v>
      </c>
      <c r="G298" s="243">
        <v>1.218</v>
      </c>
      <c r="H298" s="518">
        <v>192.6</v>
      </c>
      <c r="I298" s="520">
        <v>0.54800000000000004</v>
      </c>
      <c r="J298" s="291" t="s">
        <v>214</v>
      </c>
      <c r="K298" s="292"/>
      <c r="L298" s="290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 s="547"/>
      <c r="AP298" s="667">
        <f t="shared" si="39"/>
        <v>235</v>
      </c>
      <c r="AQ298">
        <f t="shared" si="41"/>
        <v>1046</v>
      </c>
      <c r="AR298">
        <f t="shared" si="40"/>
        <v>0</v>
      </c>
      <c r="AS298"/>
      <c r="AT298"/>
      <c r="AU298"/>
      <c r="AV298"/>
      <c r="AW298"/>
      <c r="AX298"/>
      <c r="AY298"/>
      <c r="AZ298"/>
      <c r="BA298"/>
      <c r="BB298"/>
      <c r="BC298"/>
      <c r="BD298"/>
    </row>
    <row r="299" spans="1:56" ht="27" customHeight="1">
      <c r="A299" s="273">
        <f t="shared" si="42"/>
        <v>6</v>
      </c>
      <c r="B299" s="274" t="s">
        <v>33</v>
      </c>
      <c r="C299" s="274" t="s">
        <v>80</v>
      </c>
      <c r="D299" s="293">
        <v>320</v>
      </c>
      <c r="E299" s="309">
        <v>5.1509999999999998</v>
      </c>
      <c r="F299" s="293">
        <v>306.97000000000003</v>
      </c>
      <c r="G299" s="243">
        <v>0.65700000000000003</v>
      </c>
      <c r="H299" s="518">
        <v>301.5</v>
      </c>
      <c r="I299" s="521">
        <v>0</v>
      </c>
      <c r="J299" s="291" t="s">
        <v>214</v>
      </c>
      <c r="K299" s="292"/>
      <c r="L299" s="290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 s="547"/>
      <c r="AP299" s="667">
        <f t="shared" si="39"/>
        <v>236</v>
      </c>
      <c r="AQ299">
        <f t="shared" si="41"/>
        <v>1043</v>
      </c>
      <c r="AR299">
        <f t="shared" si="40"/>
        <v>0</v>
      </c>
      <c r="AS299"/>
      <c r="AT299"/>
      <c r="AU299"/>
      <c r="AV299"/>
      <c r="AW299"/>
      <c r="AX299"/>
      <c r="AY299"/>
      <c r="AZ299"/>
      <c r="BA299"/>
      <c r="BB299"/>
      <c r="BC299"/>
      <c r="BD299"/>
    </row>
    <row r="300" spans="1:56" ht="27" customHeight="1">
      <c r="A300" s="273">
        <v>5</v>
      </c>
      <c r="B300" s="274" t="s">
        <v>34</v>
      </c>
      <c r="C300" s="274" t="s">
        <v>81</v>
      </c>
      <c r="D300" s="293">
        <v>90</v>
      </c>
      <c r="E300" s="309">
        <v>689.09100000000001</v>
      </c>
      <c r="F300" s="293">
        <v>79.7</v>
      </c>
      <c r="G300" s="293">
        <v>281.37</v>
      </c>
      <c r="H300" s="518">
        <v>71</v>
      </c>
      <c r="I300" s="520">
        <v>109.554</v>
      </c>
      <c r="J300" s="291" t="s">
        <v>214</v>
      </c>
      <c r="K300" s="292"/>
      <c r="L300" s="29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 s="547"/>
      <c r="AP300" s="667">
        <f t="shared" si="39"/>
        <v>237</v>
      </c>
      <c r="AQ300">
        <f t="shared" si="41"/>
        <v>1041</v>
      </c>
      <c r="AR300">
        <f t="shared" si="40"/>
        <v>0</v>
      </c>
      <c r="AS300"/>
      <c r="AT300"/>
      <c r="AU300"/>
      <c r="AV300"/>
      <c r="AW300"/>
      <c r="AX300"/>
      <c r="AY300"/>
      <c r="AZ300"/>
      <c r="BA300"/>
      <c r="BB300"/>
      <c r="BC300"/>
      <c r="BD300"/>
    </row>
    <row r="301" spans="1:56" ht="27" customHeight="1">
      <c r="A301" s="273">
        <f t="shared" si="42"/>
        <v>6</v>
      </c>
      <c r="B301" s="274" t="s">
        <v>35</v>
      </c>
      <c r="C301" s="274" t="s">
        <v>82</v>
      </c>
      <c r="D301" s="293">
        <v>120.5</v>
      </c>
      <c r="E301" s="309">
        <v>2.0920000000000001</v>
      </c>
      <c r="F301" s="293">
        <v>114.9</v>
      </c>
      <c r="G301" s="309">
        <v>0.22800000000000001</v>
      </c>
      <c r="H301" s="521">
        <v>110.5</v>
      </c>
      <c r="I301" s="522">
        <v>0</v>
      </c>
      <c r="J301" s="291" t="s">
        <v>214</v>
      </c>
      <c r="K301" s="292"/>
      <c r="L301" s="290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 s="547"/>
      <c r="AP301" s="667">
        <f t="shared" si="39"/>
        <v>238</v>
      </c>
      <c r="AQ301">
        <f t="shared" si="41"/>
        <v>1034</v>
      </c>
      <c r="AR301">
        <f t="shared" si="40"/>
        <v>0</v>
      </c>
      <c r="AS301"/>
      <c r="AT301"/>
      <c r="AU301"/>
      <c r="AV301"/>
      <c r="AW301"/>
      <c r="AX301"/>
      <c r="AY301"/>
      <c r="AZ301"/>
      <c r="BA301"/>
      <c r="BB301"/>
      <c r="BC301"/>
      <c r="BD301"/>
    </row>
    <row r="302" spans="1:56" ht="27" customHeight="1">
      <c r="A302" s="273">
        <f t="shared" si="42"/>
        <v>7</v>
      </c>
      <c r="B302" s="274" t="s">
        <v>36</v>
      </c>
      <c r="C302" s="274" t="s">
        <v>82</v>
      </c>
      <c r="D302" s="293">
        <v>120.8</v>
      </c>
      <c r="E302" s="309">
        <v>2.3530000000000002</v>
      </c>
      <c r="F302" s="293">
        <v>113.61</v>
      </c>
      <c r="G302" s="309">
        <v>0.35699999999999998</v>
      </c>
      <c r="H302" s="521">
        <v>116.75</v>
      </c>
      <c r="I302" s="522">
        <v>0.69099999999999995</v>
      </c>
      <c r="J302" s="291" t="s">
        <v>214</v>
      </c>
      <c r="K302" s="292"/>
      <c r="L302" s="290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 s="547"/>
      <c r="AP302" s="667">
        <f t="shared" si="39"/>
        <v>239</v>
      </c>
      <c r="AQ302">
        <f t="shared" si="41"/>
        <v>1029.9570000000001</v>
      </c>
      <c r="AR302">
        <f t="shared" si="40"/>
        <v>0</v>
      </c>
      <c r="AS302"/>
      <c r="AT302"/>
      <c r="AU302"/>
      <c r="AV302"/>
      <c r="AW302"/>
      <c r="AX302"/>
      <c r="AY302"/>
      <c r="AZ302"/>
      <c r="BA302"/>
      <c r="BB302"/>
      <c r="BC302"/>
      <c r="BD302"/>
    </row>
    <row r="303" spans="1:56" ht="27" customHeight="1">
      <c r="A303" s="273">
        <f t="shared" si="42"/>
        <v>8</v>
      </c>
      <c r="B303" s="274" t="s">
        <v>37</v>
      </c>
      <c r="C303" s="274" t="s">
        <v>83</v>
      </c>
      <c r="D303" s="293">
        <v>46.5</v>
      </c>
      <c r="E303" s="293">
        <v>5.3890000000000002</v>
      </c>
      <c r="F303" s="293">
        <v>43.1</v>
      </c>
      <c r="G303" s="293">
        <v>2.1640000000000001</v>
      </c>
      <c r="H303" s="518">
        <v>40.1</v>
      </c>
      <c r="I303" s="520">
        <v>0.82399999999999995</v>
      </c>
      <c r="J303" s="291" t="s">
        <v>214</v>
      </c>
      <c r="K303" s="292"/>
      <c r="L303" s="290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 s="547"/>
      <c r="AP303" s="667">
        <f t="shared" si="39"/>
        <v>240</v>
      </c>
      <c r="AQ303">
        <f t="shared" si="41"/>
        <v>1029</v>
      </c>
      <c r="AR303">
        <f t="shared" si="40"/>
        <v>0</v>
      </c>
      <c r="AS303"/>
      <c r="AT303"/>
      <c r="AU303"/>
      <c r="AV303"/>
      <c r="AW303"/>
      <c r="AX303"/>
      <c r="AY303"/>
      <c r="AZ303"/>
      <c r="BA303"/>
      <c r="BB303"/>
      <c r="BC303"/>
      <c r="BD303"/>
    </row>
    <row r="304" spans="1:56" ht="27" customHeight="1">
      <c r="A304" s="273">
        <f t="shared" si="42"/>
        <v>9</v>
      </c>
      <c r="B304" s="274" t="s">
        <v>39</v>
      </c>
      <c r="C304" s="274" t="s">
        <v>83</v>
      </c>
      <c r="D304" s="293">
        <v>51.5</v>
      </c>
      <c r="E304" s="309">
        <v>2.4159999999999999</v>
      </c>
      <c r="F304" s="293">
        <v>46.86</v>
      </c>
      <c r="G304" s="293">
        <v>0.90600000000000003</v>
      </c>
      <c r="H304" s="518">
        <v>42</v>
      </c>
      <c r="I304" s="520">
        <v>0</v>
      </c>
      <c r="J304" s="291" t="s">
        <v>214</v>
      </c>
      <c r="K304" s="292"/>
      <c r="L304" s="290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 s="547"/>
      <c r="AP304" s="667">
        <f t="shared" si="39"/>
        <v>241</v>
      </c>
      <c r="AQ304">
        <f t="shared" si="41"/>
        <v>1024</v>
      </c>
      <c r="AR304">
        <f t="shared" si="40"/>
        <v>0</v>
      </c>
      <c r="AS304"/>
      <c r="AT304"/>
      <c r="AU304"/>
      <c r="AV304"/>
      <c r="AW304"/>
      <c r="AX304"/>
      <c r="AY304"/>
      <c r="AZ304"/>
      <c r="BA304"/>
      <c r="BB304"/>
      <c r="BC304"/>
      <c r="BD304"/>
    </row>
    <row r="305" spans="1:56" ht="27" customHeight="1">
      <c r="A305" s="273">
        <f t="shared" si="42"/>
        <v>10</v>
      </c>
      <c r="B305" s="274" t="s">
        <v>40</v>
      </c>
      <c r="C305" s="274" t="s">
        <v>81</v>
      </c>
      <c r="D305" s="293">
        <v>81</v>
      </c>
      <c r="E305" s="309">
        <v>1.093</v>
      </c>
      <c r="F305" s="293">
        <v>73.94</v>
      </c>
      <c r="G305" s="309">
        <v>0.18</v>
      </c>
      <c r="H305" s="518">
        <v>80.78</v>
      </c>
      <c r="I305" s="520">
        <v>0.16</v>
      </c>
      <c r="J305" s="291" t="s">
        <v>214</v>
      </c>
      <c r="K305" s="292"/>
      <c r="L305" s="290"/>
      <c r="M305" s="237">
        <f>3771773/4429300*100</f>
        <v>85.155058361366358</v>
      </c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 s="547"/>
      <c r="AP305" s="667">
        <f t="shared" si="39"/>
        <v>242</v>
      </c>
      <c r="AQ305">
        <f t="shared" si="41"/>
        <v>1022</v>
      </c>
      <c r="AR305">
        <f t="shared" si="40"/>
        <v>0</v>
      </c>
      <c r="AS305"/>
      <c r="AT305"/>
      <c r="AU305"/>
      <c r="AV305"/>
      <c r="AW305"/>
      <c r="AX305"/>
      <c r="AY305"/>
      <c r="AZ305"/>
      <c r="BA305"/>
      <c r="BB305"/>
      <c r="BC305"/>
      <c r="BD305"/>
    </row>
    <row r="306" spans="1:56" ht="27" customHeight="1">
      <c r="A306" s="273">
        <f t="shared" si="42"/>
        <v>11</v>
      </c>
      <c r="B306" s="274" t="s">
        <v>41</v>
      </c>
      <c r="C306" s="274" t="s">
        <v>81</v>
      </c>
      <c r="D306" s="293">
        <v>82.8</v>
      </c>
      <c r="E306" s="309">
        <v>0.42899999999999999</v>
      </c>
      <c r="F306" s="293">
        <v>80.02</v>
      </c>
      <c r="G306" s="309">
        <v>8.4000000000000005E-2</v>
      </c>
      <c r="H306" s="518">
        <v>80.77</v>
      </c>
      <c r="I306" s="520">
        <v>0.159</v>
      </c>
      <c r="J306" s="291" t="s">
        <v>214</v>
      </c>
      <c r="K306" s="292"/>
      <c r="L306" s="290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 s="547"/>
      <c r="AP306" s="667">
        <f t="shared" si="39"/>
        <v>243</v>
      </c>
      <c r="AQ306">
        <f t="shared" si="41"/>
        <v>1017</v>
      </c>
      <c r="AR306">
        <f t="shared" si="40"/>
        <v>0</v>
      </c>
      <c r="AS306"/>
      <c r="AT306"/>
      <c r="AU306"/>
      <c r="AV306"/>
      <c r="AW306"/>
      <c r="AX306"/>
      <c r="AY306"/>
      <c r="AZ306"/>
      <c r="BA306"/>
      <c r="BB306"/>
      <c r="BC306"/>
      <c r="BD306"/>
    </row>
    <row r="307" spans="1:56" ht="27" customHeight="1">
      <c r="A307" s="273">
        <f t="shared" si="42"/>
        <v>12</v>
      </c>
      <c r="B307" s="274" t="s">
        <v>42</v>
      </c>
      <c r="C307" s="274" t="s">
        <v>81</v>
      </c>
      <c r="D307" s="293">
        <v>69.95</v>
      </c>
      <c r="E307" s="309">
        <v>0.25</v>
      </c>
      <c r="F307" s="293">
        <v>67.95</v>
      </c>
      <c r="G307" s="293">
        <v>4.9000000000000002E-2</v>
      </c>
      <c r="H307" s="518">
        <v>67.98</v>
      </c>
      <c r="I307" s="520">
        <v>5.0999999999999997E-2</v>
      </c>
      <c r="J307" s="291" t="s">
        <v>214</v>
      </c>
      <c r="K307" s="292"/>
      <c r="L307" s="290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 s="547"/>
      <c r="AP307" s="667">
        <f t="shared" si="39"/>
        <v>244</v>
      </c>
      <c r="AQ307">
        <f t="shared" si="41"/>
        <v>1014</v>
      </c>
      <c r="AR307">
        <f t="shared" si="40"/>
        <v>0</v>
      </c>
      <c r="AS307"/>
      <c r="AT307"/>
      <c r="AU307"/>
      <c r="AV307"/>
      <c r="AW307"/>
      <c r="AX307"/>
      <c r="AY307"/>
      <c r="AZ307"/>
      <c r="BA307"/>
      <c r="BB307"/>
      <c r="BC307"/>
      <c r="BD307"/>
    </row>
    <row r="308" spans="1:56" ht="27" customHeight="1">
      <c r="A308" s="273">
        <f t="shared" si="42"/>
        <v>13</v>
      </c>
      <c r="B308" s="274" t="s">
        <v>43</v>
      </c>
      <c r="C308" s="274" t="s">
        <v>81</v>
      </c>
      <c r="D308" s="293">
        <v>48.2</v>
      </c>
      <c r="E308" s="309">
        <v>0.32</v>
      </c>
      <c r="F308" s="293">
        <v>44.16</v>
      </c>
      <c r="G308" s="309">
        <v>8.9999999999999993E-3</v>
      </c>
      <c r="H308" s="518">
        <v>43</v>
      </c>
      <c r="I308" s="520">
        <v>0</v>
      </c>
      <c r="J308" s="291" t="s">
        <v>214</v>
      </c>
      <c r="K308" s="292"/>
      <c r="L308" s="290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 s="547"/>
      <c r="AP308" s="667">
        <f t="shared" si="39"/>
        <v>245</v>
      </c>
      <c r="AQ308">
        <f t="shared" ref="AQ308:AQ337" si="43">IF(AJ7="tad","tad",AJ7)</f>
        <v>1003.66</v>
      </c>
      <c r="AR308">
        <f t="shared" si="40"/>
        <v>0</v>
      </c>
      <c r="AS308"/>
      <c r="AT308"/>
      <c r="AU308"/>
      <c r="AV308"/>
      <c r="AW308"/>
      <c r="AX308"/>
      <c r="AY308"/>
      <c r="AZ308"/>
      <c r="BA308"/>
      <c r="BB308"/>
      <c r="BC308"/>
      <c r="BD308"/>
    </row>
    <row r="309" spans="1:56" ht="27" customHeight="1">
      <c r="A309" s="273">
        <f t="shared" si="42"/>
        <v>14</v>
      </c>
      <c r="B309" s="274" t="s">
        <v>84</v>
      </c>
      <c r="C309" s="274" t="s">
        <v>44</v>
      </c>
      <c r="D309" s="293">
        <v>136</v>
      </c>
      <c r="E309" s="309">
        <v>440</v>
      </c>
      <c r="F309" s="293">
        <v>127.3</v>
      </c>
      <c r="G309" s="293">
        <v>64.974000000000004</v>
      </c>
      <c r="H309" s="501">
        <v>127.05</v>
      </c>
      <c r="I309" s="593">
        <v>60.369</v>
      </c>
      <c r="J309" s="291" t="s">
        <v>214</v>
      </c>
      <c r="K309" s="292"/>
      <c r="L309" s="290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 s="547"/>
      <c r="AP309" s="667">
        <f t="shared" si="39"/>
        <v>246</v>
      </c>
      <c r="AQ309">
        <f t="shared" si="43"/>
        <v>1000.1</v>
      </c>
      <c r="AR309">
        <f t="shared" si="40"/>
        <v>0</v>
      </c>
      <c r="AS309"/>
      <c r="AT309"/>
      <c r="AU309"/>
      <c r="AV309"/>
      <c r="AW309"/>
      <c r="AX309"/>
      <c r="AY309"/>
      <c r="AZ309"/>
      <c r="BA309"/>
      <c r="BB309"/>
      <c r="BC309"/>
      <c r="BD309"/>
    </row>
    <row r="310" spans="1:56" ht="27" customHeight="1">
      <c r="A310" s="273">
        <v>15</v>
      </c>
      <c r="B310" s="274" t="s">
        <v>45</v>
      </c>
      <c r="C310" s="274" t="s">
        <v>44</v>
      </c>
      <c r="D310" s="293">
        <v>113.5</v>
      </c>
      <c r="E310" s="309">
        <v>3.742</v>
      </c>
      <c r="F310" s="293">
        <v>104.42</v>
      </c>
      <c r="G310" s="293">
        <v>0.54500000000000004</v>
      </c>
      <c r="H310" s="502">
        <v>104.16</v>
      </c>
      <c r="I310" s="593">
        <v>0.49099999999999999</v>
      </c>
      <c r="J310" s="291" t="s">
        <v>214</v>
      </c>
      <c r="K310" s="292"/>
      <c r="L310" s="29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 s="547"/>
      <c r="AP310" s="667">
        <f t="shared" si="39"/>
        <v>247</v>
      </c>
      <c r="AQ310">
        <f t="shared" si="43"/>
        <v>997.85</v>
      </c>
      <c r="AR310">
        <f t="shared" si="40"/>
        <v>0</v>
      </c>
      <c r="AS310"/>
      <c r="AT310"/>
      <c r="AU310"/>
      <c r="AV310"/>
      <c r="AW310"/>
      <c r="AX310"/>
      <c r="AY310"/>
      <c r="AZ310"/>
      <c r="BA310"/>
      <c r="BB310"/>
      <c r="BC310"/>
      <c r="BD310"/>
    </row>
    <row r="311" spans="1:56" ht="27" customHeight="1">
      <c r="A311" s="273">
        <f t="shared" si="42"/>
        <v>16</v>
      </c>
      <c r="B311" s="274" t="s">
        <v>46</v>
      </c>
      <c r="C311" s="274" t="s">
        <v>44</v>
      </c>
      <c r="D311" s="293">
        <v>225.4</v>
      </c>
      <c r="E311" s="293">
        <v>1.2</v>
      </c>
      <c r="F311" s="293">
        <v>223.12</v>
      </c>
      <c r="G311" s="293">
        <v>7.0999999999999994E-2</v>
      </c>
      <c r="H311" s="501">
        <v>220.5</v>
      </c>
      <c r="I311" s="593">
        <v>0</v>
      </c>
      <c r="J311" s="291" t="s">
        <v>214</v>
      </c>
      <c r="K311" s="292"/>
      <c r="L311" s="290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 s="547"/>
      <c r="AP311" s="667">
        <f t="shared" si="39"/>
        <v>248</v>
      </c>
      <c r="AQ311">
        <f t="shared" si="43"/>
        <v>994.66</v>
      </c>
      <c r="AR311">
        <f t="shared" si="40"/>
        <v>0</v>
      </c>
      <c r="AS311"/>
      <c r="AT311"/>
      <c r="AU311"/>
      <c r="AV311"/>
      <c r="AW311"/>
      <c r="AX311"/>
      <c r="AY311"/>
      <c r="AZ311"/>
      <c r="BA311"/>
      <c r="BB311"/>
      <c r="BC311"/>
      <c r="BD311"/>
    </row>
    <row r="312" spans="1:56" ht="27" customHeight="1">
      <c r="A312" s="273">
        <f t="shared" si="42"/>
        <v>17</v>
      </c>
      <c r="B312" s="274" t="s">
        <v>47</v>
      </c>
      <c r="C312" s="274" t="s">
        <v>44</v>
      </c>
      <c r="D312" s="293">
        <v>224</v>
      </c>
      <c r="E312" s="309">
        <v>0.6</v>
      </c>
      <c r="F312" s="293">
        <v>215.98</v>
      </c>
      <c r="G312" s="293">
        <v>0.105</v>
      </c>
      <c r="H312" s="502">
        <v>214.65</v>
      </c>
      <c r="I312" s="594">
        <v>3.3000000000000002E-2</v>
      </c>
      <c r="J312" s="291" t="s">
        <v>214</v>
      </c>
      <c r="K312" s="292"/>
      <c r="L312" s="290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 s="547"/>
      <c r="AP312" s="667">
        <f t="shared" si="39"/>
        <v>249</v>
      </c>
      <c r="AQ312">
        <f t="shared" si="43"/>
        <v>990.69</v>
      </c>
      <c r="AR312">
        <f t="shared" si="40"/>
        <v>0</v>
      </c>
      <c r="AS312"/>
      <c r="AT312"/>
      <c r="AU312"/>
      <c r="AV312"/>
      <c r="AW312"/>
      <c r="AX312"/>
      <c r="AY312"/>
      <c r="AZ312"/>
      <c r="BA312"/>
      <c r="BB312"/>
      <c r="BC312"/>
      <c r="BD312"/>
    </row>
    <row r="313" spans="1:56" ht="27" customHeight="1">
      <c r="A313" s="273">
        <f t="shared" si="42"/>
        <v>18</v>
      </c>
      <c r="B313" s="274" t="s">
        <v>48</v>
      </c>
      <c r="C313" s="274" t="s">
        <v>44</v>
      </c>
      <c r="D313" s="293">
        <v>196</v>
      </c>
      <c r="E313" s="309">
        <v>1.5820000000000001</v>
      </c>
      <c r="F313" s="293">
        <v>189.04</v>
      </c>
      <c r="G313" s="293">
        <v>0.41899999999999998</v>
      </c>
      <c r="H313" s="502">
        <v>191.55</v>
      </c>
      <c r="I313" s="593">
        <v>0.80200000000000005</v>
      </c>
      <c r="J313" s="291" t="s">
        <v>214</v>
      </c>
      <c r="K313" s="292"/>
      <c r="L313" s="290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 s="547"/>
      <c r="AP313" s="667">
        <f t="shared" si="39"/>
        <v>250</v>
      </c>
      <c r="AQ313">
        <f t="shared" si="43"/>
        <v>987.22</v>
      </c>
      <c r="AR313">
        <f t="shared" si="40"/>
        <v>0</v>
      </c>
      <c r="AS313"/>
      <c r="AT313"/>
      <c r="AU313"/>
      <c r="AV313"/>
      <c r="AW313"/>
      <c r="AX313"/>
      <c r="AY313"/>
      <c r="AZ313"/>
      <c r="BA313"/>
      <c r="BB313"/>
      <c r="BC313"/>
      <c r="BD313"/>
    </row>
    <row r="314" spans="1:56" ht="27" customHeight="1">
      <c r="A314" s="273">
        <f t="shared" si="42"/>
        <v>19</v>
      </c>
      <c r="B314" s="274" t="s">
        <v>49</v>
      </c>
      <c r="C314" s="274" t="s">
        <v>44</v>
      </c>
      <c r="D314" s="293">
        <v>174</v>
      </c>
      <c r="E314" s="309">
        <v>0.47899999999999998</v>
      </c>
      <c r="F314" s="293">
        <v>172.38</v>
      </c>
      <c r="G314" s="293">
        <v>7.3999999999999996E-2</v>
      </c>
      <c r="H314" s="502">
        <v>171.5</v>
      </c>
      <c r="I314" s="593">
        <v>0</v>
      </c>
      <c r="J314" s="291" t="s">
        <v>214</v>
      </c>
      <c r="K314" s="292"/>
      <c r="L314" s="290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 s="547"/>
      <c r="AP314" s="667">
        <f t="shared" si="39"/>
        <v>251</v>
      </c>
      <c r="AQ314">
        <f t="shared" si="43"/>
        <v>961.78</v>
      </c>
      <c r="AR314">
        <f t="shared" si="40"/>
        <v>0</v>
      </c>
      <c r="AS314"/>
      <c r="AT314"/>
      <c r="AU314"/>
      <c r="AV314"/>
      <c r="AW314"/>
      <c r="AX314"/>
      <c r="AY314"/>
      <c r="AZ314"/>
      <c r="BA314"/>
      <c r="BB314"/>
      <c r="BC314"/>
      <c r="BD314"/>
    </row>
    <row r="315" spans="1:56" ht="27" customHeight="1">
      <c r="A315" s="270">
        <f t="shared" si="42"/>
        <v>20</v>
      </c>
      <c r="B315" s="271" t="s">
        <v>50</v>
      </c>
      <c r="C315" s="271" t="s">
        <v>44</v>
      </c>
      <c r="D315" s="307">
        <v>229.1</v>
      </c>
      <c r="E315" s="308">
        <v>0.81299999999999994</v>
      </c>
      <c r="F315" s="307">
        <v>222.84</v>
      </c>
      <c r="G315" s="307">
        <v>0.28000000000000003</v>
      </c>
      <c r="H315" s="503">
        <v>216</v>
      </c>
      <c r="I315" s="595">
        <v>0</v>
      </c>
      <c r="J315" s="291" t="s">
        <v>214</v>
      </c>
      <c r="K315" s="292"/>
      <c r="L315" s="290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 s="547"/>
      <c r="AP315" s="667">
        <f t="shared" si="39"/>
        <v>252</v>
      </c>
      <c r="AQ315">
        <f t="shared" si="43"/>
        <v>941.21</v>
      </c>
      <c r="AR315">
        <f t="shared" si="40"/>
        <v>0</v>
      </c>
      <c r="AS315"/>
      <c r="AT315"/>
      <c r="AU315"/>
      <c r="AV315"/>
      <c r="AW315"/>
      <c r="AX315"/>
      <c r="AY315"/>
      <c r="AZ315"/>
      <c r="BA315"/>
      <c r="BB315"/>
      <c r="BC315"/>
      <c r="BD315"/>
    </row>
    <row r="316" spans="1:56" ht="27" customHeight="1">
      <c r="A316" s="273">
        <f t="shared" si="42"/>
        <v>21</v>
      </c>
      <c r="B316" s="274" t="s">
        <v>51</v>
      </c>
      <c r="C316" s="274" t="s">
        <v>44</v>
      </c>
      <c r="D316" s="293">
        <v>249</v>
      </c>
      <c r="E316" s="309">
        <v>2.1240000000000001</v>
      </c>
      <c r="F316" s="293">
        <v>239.52</v>
      </c>
      <c r="G316" s="293">
        <v>0.187</v>
      </c>
      <c r="H316" s="502">
        <v>236.5</v>
      </c>
      <c r="I316" s="594">
        <v>0</v>
      </c>
      <c r="J316" s="291" t="s">
        <v>214</v>
      </c>
      <c r="K316" s="292"/>
      <c r="L316" s="290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 s="547"/>
      <c r="AP316" s="667">
        <f t="shared" si="39"/>
        <v>253</v>
      </c>
      <c r="AQ316">
        <f t="shared" si="43"/>
        <v>932.28</v>
      </c>
      <c r="AR316">
        <f t="shared" si="40"/>
        <v>0</v>
      </c>
      <c r="AS316"/>
      <c r="AT316"/>
      <c r="AU316"/>
      <c r="AV316"/>
      <c r="AW316"/>
      <c r="AX316"/>
      <c r="AY316"/>
      <c r="AZ316"/>
      <c r="BA316"/>
      <c r="BB316"/>
      <c r="BC316"/>
      <c r="BD316"/>
    </row>
    <row r="317" spans="1:56" ht="27" customHeight="1">
      <c r="A317" s="273">
        <f t="shared" si="42"/>
        <v>22</v>
      </c>
      <c r="B317" s="274" t="s">
        <v>52</v>
      </c>
      <c r="C317" s="274" t="s">
        <v>85</v>
      </c>
      <c r="D317" s="293">
        <v>164.75</v>
      </c>
      <c r="E317" s="293">
        <v>5</v>
      </c>
      <c r="F317" s="293">
        <v>154.43</v>
      </c>
      <c r="G317" s="293">
        <v>0.503</v>
      </c>
      <c r="H317" s="501">
        <v>151.25</v>
      </c>
      <c r="I317" s="594">
        <v>0.05</v>
      </c>
      <c r="J317" s="291" t="s">
        <v>214</v>
      </c>
      <c r="K317" s="292"/>
      <c r="L317" s="290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 s="547"/>
      <c r="AP317" s="667">
        <f t="shared" si="39"/>
        <v>254</v>
      </c>
      <c r="AQ317">
        <f t="shared" si="43"/>
        <v>991.98</v>
      </c>
      <c r="AR317">
        <f t="shared" si="40"/>
        <v>0</v>
      </c>
      <c r="AS317"/>
      <c r="AT317"/>
      <c r="AU317"/>
      <c r="AV317"/>
      <c r="AW317"/>
      <c r="AX317"/>
      <c r="AY317"/>
      <c r="AZ317"/>
      <c r="BA317"/>
      <c r="BB317"/>
      <c r="BC317"/>
      <c r="BD317"/>
    </row>
    <row r="318" spans="1:56" ht="27" customHeight="1">
      <c r="A318" s="273">
        <v>23</v>
      </c>
      <c r="B318" s="274" t="s">
        <v>53</v>
      </c>
      <c r="C318" s="274" t="s">
        <v>85</v>
      </c>
      <c r="D318" s="293">
        <v>179.1</v>
      </c>
      <c r="E318" s="309">
        <v>4.2</v>
      </c>
      <c r="F318" s="243">
        <v>166.32</v>
      </c>
      <c r="G318" s="243">
        <v>0.39800000000000002</v>
      </c>
      <c r="H318" s="501">
        <v>167.75</v>
      </c>
      <c r="I318" s="593">
        <v>0.26300000000000001</v>
      </c>
      <c r="J318" s="291" t="s">
        <v>214</v>
      </c>
      <c r="K318" s="292"/>
      <c r="L318" s="290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 s="547"/>
      <c r="AP318" s="667">
        <f t="shared" si="39"/>
        <v>255</v>
      </c>
      <c r="AQ318">
        <f t="shared" si="43"/>
        <v>1037.19</v>
      </c>
      <c r="AR318">
        <f t="shared" si="40"/>
        <v>0</v>
      </c>
      <c r="AS318"/>
      <c r="AT318"/>
      <c r="AU318"/>
      <c r="AV318"/>
      <c r="AW318"/>
      <c r="AX318"/>
      <c r="AY318"/>
      <c r="AZ318"/>
      <c r="BA318"/>
      <c r="BB318"/>
      <c r="BC318"/>
      <c r="BD318"/>
    </row>
    <row r="319" spans="1:56" ht="27" customHeight="1">
      <c r="A319" s="273">
        <f t="shared" si="42"/>
        <v>24</v>
      </c>
      <c r="B319" s="274" t="s">
        <v>54</v>
      </c>
      <c r="C319" s="274" t="s">
        <v>86</v>
      </c>
      <c r="D319" s="293">
        <v>325.56</v>
      </c>
      <c r="E319" s="309">
        <v>0.70099999999999996</v>
      </c>
      <c r="F319" s="243">
        <v>315.85000000000002</v>
      </c>
      <c r="G319" s="243">
        <v>0.114</v>
      </c>
      <c r="H319" s="502">
        <v>317.56</v>
      </c>
      <c r="I319" s="594">
        <v>0.16</v>
      </c>
      <c r="J319" s="291" t="s">
        <v>214</v>
      </c>
      <c r="K319" s="292"/>
      <c r="L319" s="290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 s="547"/>
      <c r="AP319" s="667">
        <f t="shared" si="39"/>
        <v>256</v>
      </c>
      <c r="AQ319">
        <f t="shared" si="43"/>
        <v>898.79</v>
      </c>
      <c r="AR319">
        <f t="shared" si="40"/>
        <v>0</v>
      </c>
      <c r="AS319"/>
      <c r="AT319"/>
      <c r="AU319"/>
      <c r="AV319"/>
      <c r="AW319"/>
      <c r="AX319"/>
      <c r="AY319"/>
      <c r="AZ319"/>
      <c r="BA319"/>
      <c r="BB319"/>
      <c r="BC319"/>
      <c r="BD319"/>
    </row>
    <row r="320" spans="1:56" ht="27" customHeight="1">
      <c r="A320" s="273">
        <f t="shared" si="42"/>
        <v>25</v>
      </c>
      <c r="B320" s="274" t="s">
        <v>55</v>
      </c>
      <c r="C320" s="274" t="s">
        <v>86</v>
      </c>
      <c r="D320" s="293">
        <v>129.19999999999999</v>
      </c>
      <c r="E320" s="309">
        <v>0.5</v>
      </c>
      <c r="F320" s="293">
        <v>123.6</v>
      </c>
      <c r="G320" s="293">
        <v>2.9000000000000001E-2</v>
      </c>
      <c r="H320" s="502">
        <v>122.2</v>
      </c>
      <c r="I320" s="593">
        <v>0</v>
      </c>
      <c r="J320" s="291" t="s">
        <v>214</v>
      </c>
      <c r="K320" s="292"/>
      <c r="L320" s="29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 s="547"/>
      <c r="AP320" s="667">
        <f t="shared" si="39"/>
        <v>257</v>
      </c>
      <c r="AQ320">
        <f t="shared" si="43"/>
        <v>889.48</v>
      </c>
      <c r="AR320">
        <f t="shared" si="40"/>
        <v>0</v>
      </c>
      <c r="AS320"/>
      <c r="AT320"/>
      <c r="AU320"/>
      <c r="AV320"/>
      <c r="AW320"/>
      <c r="AX320"/>
      <c r="AY320"/>
      <c r="AZ320"/>
      <c r="BA320"/>
      <c r="BB320"/>
      <c r="BC320"/>
      <c r="BD320"/>
    </row>
    <row r="321" spans="1:56" ht="27" customHeight="1">
      <c r="A321" s="273">
        <f t="shared" si="42"/>
        <v>26</v>
      </c>
      <c r="B321" s="274" t="s">
        <v>56</v>
      </c>
      <c r="C321" s="274" t="s">
        <v>86</v>
      </c>
      <c r="D321" s="293">
        <v>282.77999999999997</v>
      </c>
      <c r="E321" s="309">
        <v>0.51300000000000001</v>
      </c>
      <c r="F321" s="293">
        <v>277.87</v>
      </c>
      <c r="G321" s="293">
        <v>7.3999999999999996E-2</v>
      </c>
      <c r="H321" s="501">
        <v>275.77999999999997</v>
      </c>
      <c r="I321" s="593">
        <v>0</v>
      </c>
      <c r="J321" s="291" t="s">
        <v>214</v>
      </c>
      <c r="K321" s="292"/>
      <c r="L321" s="290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 s="547"/>
      <c r="AP321" s="667">
        <f t="shared" ref="AP321:AP384" si="44">AP320+1</f>
        <v>258</v>
      </c>
      <c r="AQ321">
        <f t="shared" si="43"/>
        <v>886.68</v>
      </c>
      <c r="AR321">
        <f t="shared" ref="AR321:AR384" si="45">IF(COUNT(AP321:AQ321)=2,0,-AO$49/500)</f>
        <v>0</v>
      </c>
      <c r="AS321"/>
      <c r="AT321"/>
      <c r="AU321"/>
      <c r="AV321"/>
      <c r="AW321"/>
      <c r="AX321"/>
      <c r="AY321"/>
      <c r="AZ321"/>
      <c r="BA321"/>
      <c r="BB321"/>
      <c r="BC321"/>
      <c r="BD321"/>
    </row>
    <row r="322" spans="1:56" ht="27" customHeight="1">
      <c r="A322" s="273">
        <f t="shared" si="42"/>
        <v>27</v>
      </c>
      <c r="B322" s="274" t="s">
        <v>57</v>
      </c>
      <c r="C322" s="274" t="s">
        <v>86</v>
      </c>
      <c r="D322" s="293">
        <v>99</v>
      </c>
      <c r="E322" s="309">
        <v>2.6110000000000002</v>
      </c>
      <c r="F322" s="293">
        <v>91.8</v>
      </c>
      <c r="G322" s="293">
        <v>0.17</v>
      </c>
      <c r="H322" s="502">
        <v>90</v>
      </c>
      <c r="I322" s="594">
        <v>0</v>
      </c>
      <c r="J322" s="291" t="s">
        <v>214</v>
      </c>
      <c r="K322" s="292"/>
      <c r="L322" s="290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 s="547"/>
      <c r="AP322" s="667">
        <f t="shared" si="44"/>
        <v>259</v>
      </c>
      <c r="AQ322">
        <f t="shared" si="43"/>
        <v>918.18</v>
      </c>
      <c r="AR322">
        <f t="shared" si="45"/>
        <v>0</v>
      </c>
      <c r="AS322"/>
      <c r="AT322"/>
      <c r="AU322"/>
      <c r="AV322"/>
      <c r="AW322"/>
      <c r="AX322"/>
      <c r="AY322"/>
      <c r="AZ322"/>
      <c r="BA322"/>
      <c r="BB322"/>
      <c r="BC322"/>
      <c r="BD322"/>
    </row>
    <row r="323" spans="1:56" ht="27" customHeight="1">
      <c r="A323" s="273">
        <f t="shared" si="42"/>
        <v>28</v>
      </c>
      <c r="B323" s="274" t="s">
        <v>58</v>
      </c>
      <c r="C323" s="274" t="s">
        <v>86</v>
      </c>
      <c r="D323" s="293">
        <v>189.7</v>
      </c>
      <c r="E323" s="293">
        <v>7.9000000000000001E-2</v>
      </c>
      <c r="F323" s="293">
        <v>188.25</v>
      </c>
      <c r="G323" s="293">
        <v>3.2000000000000001E-2</v>
      </c>
      <c r="H323" s="502">
        <v>186.99</v>
      </c>
      <c r="I323" s="594">
        <v>0</v>
      </c>
      <c r="J323" s="291" t="s">
        <v>214</v>
      </c>
      <c r="K323" s="292"/>
      <c r="L323" s="290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 s="547"/>
      <c r="AP323" s="667">
        <f t="shared" si="44"/>
        <v>260</v>
      </c>
      <c r="AQ323">
        <f t="shared" si="43"/>
        <v>861.65</v>
      </c>
      <c r="AR323">
        <f t="shared" si="45"/>
        <v>0</v>
      </c>
      <c r="AS323"/>
      <c r="AT323"/>
      <c r="AU323"/>
      <c r="AV323"/>
      <c r="AW323"/>
      <c r="AX323"/>
      <c r="AY323"/>
      <c r="AZ323"/>
      <c r="BA323"/>
      <c r="BB323"/>
      <c r="BC323"/>
      <c r="BD323"/>
    </row>
    <row r="324" spans="1:56" ht="27" customHeight="1">
      <c r="A324" s="273">
        <f t="shared" si="42"/>
        <v>29</v>
      </c>
      <c r="B324" s="274" t="s">
        <v>59</v>
      </c>
      <c r="C324" s="274" t="s">
        <v>86</v>
      </c>
      <c r="D324" s="293">
        <v>171.19</v>
      </c>
      <c r="E324" s="309">
        <v>9.6879999999999994E-2</v>
      </c>
      <c r="F324" s="293">
        <v>169.34</v>
      </c>
      <c r="G324" s="309">
        <v>5.1999999999999998E-2</v>
      </c>
      <c r="H324" s="502">
        <v>167.19</v>
      </c>
      <c r="I324" s="594">
        <v>0</v>
      </c>
      <c r="J324" s="291" t="s">
        <v>214</v>
      </c>
      <c r="K324" s="292"/>
      <c r="L324" s="290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 s="547"/>
      <c r="AP324" s="667">
        <f t="shared" si="44"/>
        <v>261</v>
      </c>
      <c r="AQ324">
        <f t="shared" si="43"/>
        <v>853.03</v>
      </c>
      <c r="AR324">
        <f t="shared" si="45"/>
        <v>0</v>
      </c>
      <c r="AS324"/>
      <c r="AT324"/>
      <c r="AU324"/>
      <c r="AV324"/>
      <c r="AW324"/>
      <c r="AX324"/>
      <c r="AY324"/>
      <c r="AZ324"/>
      <c r="BA324"/>
      <c r="BB324"/>
      <c r="BC324"/>
      <c r="BD324"/>
    </row>
    <row r="325" spans="1:56" ht="27" customHeight="1">
      <c r="A325" s="273">
        <f t="shared" si="42"/>
        <v>30</v>
      </c>
      <c r="B325" s="274" t="s">
        <v>60</v>
      </c>
      <c r="C325" s="274" t="s">
        <v>87</v>
      </c>
      <c r="D325" s="293">
        <v>142.6</v>
      </c>
      <c r="E325" s="309">
        <v>9.157</v>
      </c>
      <c r="F325" s="293">
        <v>139.43</v>
      </c>
      <c r="G325" s="293">
        <v>1.7649999999999999</v>
      </c>
      <c r="H325" s="501">
        <v>138.97</v>
      </c>
      <c r="I325" s="592">
        <v>0.999</v>
      </c>
      <c r="J325" s="291" t="s">
        <v>214</v>
      </c>
      <c r="K325" s="292"/>
      <c r="L325" s="290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 s="547"/>
      <c r="AP325" s="667">
        <f t="shared" si="44"/>
        <v>262</v>
      </c>
      <c r="AQ325">
        <f t="shared" si="43"/>
        <v>837.8</v>
      </c>
      <c r="AR325">
        <f t="shared" si="45"/>
        <v>0</v>
      </c>
      <c r="AS325"/>
      <c r="AT325"/>
      <c r="AU325"/>
      <c r="AV325"/>
      <c r="AW325"/>
      <c r="AX325"/>
      <c r="AY325"/>
      <c r="AZ325"/>
      <c r="BA325"/>
      <c r="BB325"/>
      <c r="BC325"/>
      <c r="BD325"/>
    </row>
    <row r="326" spans="1:56" ht="27" customHeight="1">
      <c r="A326" s="273">
        <f t="shared" si="42"/>
        <v>31</v>
      </c>
      <c r="B326" s="274" t="s">
        <v>61</v>
      </c>
      <c r="C326" s="274" t="s">
        <v>87</v>
      </c>
      <c r="D326" s="293">
        <v>239.5</v>
      </c>
      <c r="E326" s="309">
        <v>2.6720000000000002</v>
      </c>
      <c r="F326" s="293">
        <v>234.45</v>
      </c>
      <c r="G326" s="309">
        <v>0.44600000000000001</v>
      </c>
      <c r="H326" s="501">
        <v>231.5</v>
      </c>
      <c r="I326" s="592">
        <v>0</v>
      </c>
      <c r="J326" s="291" t="s">
        <v>214</v>
      </c>
      <c r="K326" s="292"/>
      <c r="L326" s="290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 s="547"/>
      <c r="AP326" s="667">
        <f t="shared" si="44"/>
        <v>263</v>
      </c>
      <c r="AQ326">
        <f t="shared" si="43"/>
        <v>834.53</v>
      </c>
      <c r="AR326">
        <f t="shared" si="45"/>
        <v>0</v>
      </c>
      <c r="AS326"/>
      <c r="AT326"/>
      <c r="AU326"/>
      <c r="AV326"/>
      <c r="AW326"/>
      <c r="AX326"/>
      <c r="AY326"/>
      <c r="AZ326"/>
      <c r="BA326"/>
      <c r="BB326"/>
      <c r="BC326"/>
      <c r="BD326"/>
    </row>
    <row r="327" spans="1:56" ht="27" customHeight="1">
      <c r="A327" s="273">
        <f t="shared" si="42"/>
        <v>32</v>
      </c>
      <c r="B327" s="274" t="s">
        <v>62</v>
      </c>
      <c r="C327" s="274" t="s">
        <v>88</v>
      </c>
      <c r="D327" s="293">
        <v>120.5</v>
      </c>
      <c r="E327" s="309">
        <v>3.677</v>
      </c>
      <c r="F327" s="293">
        <v>118.55</v>
      </c>
      <c r="G327" s="293">
        <v>0.59499999999999997</v>
      </c>
      <c r="H327" s="501">
        <v>119.38</v>
      </c>
      <c r="I327" s="593">
        <v>1.694</v>
      </c>
      <c r="J327" s="291" t="s">
        <v>214</v>
      </c>
      <c r="K327" s="292"/>
      <c r="L327" s="290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 s="547"/>
      <c r="AP327" s="667">
        <f t="shared" si="44"/>
        <v>264</v>
      </c>
      <c r="AQ327">
        <f t="shared" si="43"/>
        <v>831.18</v>
      </c>
      <c r="AR327">
        <f t="shared" si="45"/>
        <v>0</v>
      </c>
      <c r="AS327"/>
      <c r="AT327"/>
      <c r="AU327"/>
      <c r="AV327"/>
      <c r="AW327"/>
      <c r="AX327"/>
      <c r="AY327"/>
      <c r="AZ327"/>
      <c r="BA327"/>
      <c r="BB327"/>
      <c r="BC327"/>
      <c r="BD327"/>
    </row>
    <row r="328" spans="1:56" ht="27" customHeight="1">
      <c r="A328" s="273">
        <f t="shared" si="42"/>
        <v>33</v>
      </c>
      <c r="B328" s="274" t="s">
        <v>63</v>
      </c>
      <c r="C328" s="274" t="s">
        <v>89</v>
      </c>
      <c r="D328" s="293">
        <v>110.56</v>
      </c>
      <c r="E328" s="309">
        <v>2.75</v>
      </c>
      <c r="F328" s="293">
        <v>107.16</v>
      </c>
      <c r="G328" s="293">
        <v>0.311</v>
      </c>
      <c r="H328" s="501">
        <v>108.53</v>
      </c>
      <c r="I328" s="593">
        <v>0.73199999999999998</v>
      </c>
      <c r="J328" s="291" t="s">
        <v>214</v>
      </c>
      <c r="K328" s="292"/>
      <c r="L328" s="290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 s="547"/>
      <c r="AP328" s="667">
        <f t="shared" si="44"/>
        <v>265</v>
      </c>
      <c r="AQ328">
        <f t="shared" si="43"/>
        <v>840.65</v>
      </c>
      <c r="AR328">
        <f t="shared" si="45"/>
        <v>0</v>
      </c>
      <c r="AS328"/>
      <c r="AT328"/>
      <c r="AU328"/>
      <c r="AV328"/>
      <c r="AW328"/>
      <c r="AX328"/>
      <c r="AY328"/>
      <c r="AZ328"/>
      <c r="BA328"/>
      <c r="BB328"/>
      <c r="BC328"/>
      <c r="BD328"/>
    </row>
    <row r="329" spans="1:56" ht="27" customHeight="1">
      <c r="A329" s="273">
        <v>34</v>
      </c>
      <c r="B329" s="274" t="s">
        <v>64</v>
      </c>
      <c r="C329" s="274" t="s">
        <v>90</v>
      </c>
      <c r="D329" s="293">
        <v>72</v>
      </c>
      <c r="E329" s="309">
        <v>38.036000000000001</v>
      </c>
      <c r="F329" s="293">
        <v>50.3</v>
      </c>
      <c r="G329" s="309">
        <v>4.0830000000000002</v>
      </c>
      <c r="H329" s="501">
        <v>59.76</v>
      </c>
      <c r="I329" s="592">
        <v>15.06</v>
      </c>
      <c r="J329" s="291" t="s">
        <v>214</v>
      </c>
      <c r="K329" s="292"/>
      <c r="L329" s="290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 s="547"/>
      <c r="AP329" s="667">
        <f t="shared" si="44"/>
        <v>266</v>
      </c>
      <c r="AQ329">
        <f t="shared" si="43"/>
        <v>819.28</v>
      </c>
      <c r="AR329">
        <f t="shared" si="45"/>
        <v>0</v>
      </c>
      <c r="AS329"/>
      <c r="AT329"/>
      <c r="AU329"/>
      <c r="AV329"/>
      <c r="AW329"/>
      <c r="AX329"/>
      <c r="AY329"/>
      <c r="AZ329"/>
      <c r="BA329"/>
      <c r="BB329"/>
      <c r="BC329"/>
      <c r="BD329"/>
    </row>
    <row r="330" spans="1:56" ht="27" customHeight="1">
      <c r="A330" s="273">
        <f t="shared" si="42"/>
        <v>35</v>
      </c>
      <c r="B330" s="274" t="s">
        <v>65</v>
      </c>
      <c r="C330" s="274" t="s">
        <v>90</v>
      </c>
      <c r="D330" s="293">
        <v>185</v>
      </c>
      <c r="E330" s="309">
        <v>412.66</v>
      </c>
      <c r="F330" s="293">
        <v>161</v>
      </c>
      <c r="G330" s="309">
        <v>167.76499999999999</v>
      </c>
      <c r="H330" s="501">
        <v>162.80000000000001</v>
      </c>
      <c r="I330" s="592">
        <v>182.16900000000001</v>
      </c>
      <c r="J330" s="291" t="s">
        <v>214</v>
      </c>
      <c r="K330" s="292"/>
      <c r="L330" s="29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 s="547"/>
      <c r="AP330" s="667">
        <f t="shared" si="44"/>
        <v>267</v>
      </c>
      <c r="AQ330">
        <f t="shared" si="43"/>
        <v>810.23</v>
      </c>
      <c r="AR330">
        <f t="shared" si="45"/>
        <v>0</v>
      </c>
      <c r="AS330"/>
      <c r="AT330"/>
      <c r="AU330"/>
      <c r="AV330"/>
      <c r="AW330"/>
      <c r="AX330"/>
      <c r="AY330"/>
      <c r="AZ330"/>
      <c r="BA330"/>
      <c r="BB330"/>
      <c r="BC330"/>
      <c r="BD330"/>
    </row>
    <row r="331" spans="1:56" ht="27" customHeight="1" thickBot="1">
      <c r="A331" s="275">
        <v>38</v>
      </c>
      <c r="B331" s="276" t="s">
        <v>66</v>
      </c>
      <c r="C331" s="276" t="s">
        <v>91</v>
      </c>
      <c r="D331" s="310">
        <v>231</v>
      </c>
      <c r="E331" s="311">
        <v>30.48</v>
      </c>
      <c r="F331" s="310">
        <v>229.09</v>
      </c>
      <c r="G331" s="311">
        <v>16.78</v>
      </c>
      <c r="H331" s="586">
        <v>229.56</v>
      </c>
      <c r="I331" s="598">
        <v>19.77</v>
      </c>
      <c r="J331" s="291" t="s">
        <v>214</v>
      </c>
      <c r="K331" s="292"/>
      <c r="L331" s="290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 s="547"/>
      <c r="AP331" s="667">
        <f t="shared" si="44"/>
        <v>268</v>
      </c>
      <c r="AQ331">
        <f t="shared" si="43"/>
        <v>802.22</v>
      </c>
      <c r="AR331">
        <f t="shared" si="45"/>
        <v>0</v>
      </c>
      <c r="AS331"/>
      <c r="AT331"/>
      <c r="AU331"/>
      <c r="AV331"/>
      <c r="AW331"/>
      <c r="AX331"/>
      <c r="AY331"/>
      <c r="AZ331"/>
      <c r="BA331"/>
      <c r="BB331"/>
      <c r="BC331"/>
      <c r="BD331"/>
    </row>
    <row r="332" spans="1:56" ht="27" customHeight="1" thickBot="1">
      <c r="A332" s="269"/>
      <c r="B332" s="242" t="s">
        <v>67</v>
      </c>
      <c r="C332" s="242"/>
      <c r="D332" s="312"/>
      <c r="E332" s="313">
        <f>SUM(E294:E331)</f>
        <v>1819.5944780000002</v>
      </c>
      <c r="F332" s="312"/>
      <c r="G332" s="313">
        <f>SUM(G294:G331)</f>
        <v>572.64264100000014</v>
      </c>
      <c r="H332" s="584"/>
      <c r="I332" s="585">
        <f>SUM(I294:I331)</f>
        <v>424.55700000000002</v>
      </c>
      <c r="J332" s="304"/>
      <c r="K332" s="252"/>
      <c r="L332" s="290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 s="547"/>
      <c r="AP332" s="667">
        <f t="shared" si="44"/>
        <v>269</v>
      </c>
      <c r="AQ332">
        <f t="shared" si="43"/>
        <v>794.18</v>
      </c>
      <c r="AR332">
        <f t="shared" si="45"/>
        <v>0</v>
      </c>
      <c r="AS332"/>
      <c r="AT332"/>
      <c r="AU332"/>
      <c r="AV332"/>
      <c r="AW332"/>
      <c r="AX332"/>
      <c r="AY332"/>
      <c r="AZ332"/>
      <c r="BA332"/>
      <c r="BB332"/>
      <c r="BC332"/>
      <c r="BD332"/>
    </row>
    <row r="333" spans="1:56" ht="27" customHeight="1" thickBot="1">
      <c r="A333" s="303" t="s">
        <v>68</v>
      </c>
      <c r="B333" s="242" t="s">
        <v>69</v>
      </c>
      <c r="C333" s="242"/>
      <c r="D333" s="244"/>
      <c r="E333" s="249"/>
      <c r="F333" s="242"/>
      <c r="G333" s="250">
        <v>1</v>
      </c>
      <c r="H333" s="587"/>
      <c r="I333" s="588">
        <f>IFERROR(+I332/G332,0)</f>
        <v>0.74139955637708077</v>
      </c>
      <c r="J333" s="298"/>
      <c r="K333" s="287"/>
      <c r="L333" s="290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 s="547"/>
      <c r="AP333" s="667">
        <f t="shared" si="44"/>
        <v>270</v>
      </c>
      <c r="AQ333">
        <f t="shared" si="43"/>
        <v>784.93</v>
      </c>
      <c r="AR333">
        <f t="shared" si="45"/>
        <v>0</v>
      </c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1:56" ht="27" customHeight="1" thickBot="1">
      <c r="A334" s="296"/>
      <c r="B334" s="297"/>
      <c r="C334" s="286"/>
      <c r="D334" s="286"/>
      <c r="E334" s="305">
        <v>1</v>
      </c>
      <c r="F334" s="253" t="s">
        <v>68</v>
      </c>
      <c r="G334" s="254">
        <f>+G332/E332*100%</f>
        <v>0.31470893538290901</v>
      </c>
      <c r="H334" s="506"/>
      <c r="I334" s="515">
        <f>+I332/E332</f>
        <v>0.23332506508079212</v>
      </c>
      <c r="J334" s="298"/>
      <c r="K334" s="287"/>
      <c r="L334" s="290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 s="547"/>
      <c r="AP334" s="667">
        <f t="shared" si="44"/>
        <v>271</v>
      </c>
      <c r="AQ334">
        <f t="shared" si="43"/>
        <v>777.41</v>
      </c>
      <c r="AR334">
        <f t="shared" si="45"/>
        <v>0</v>
      </c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1:56" ht="27" customHeight="1">
      <c r="A335" s="306"/>
      <c r="G335" s="245"/>
      <c r="H335" s="514"/>
      <c r="I335" s="516"/>
      <c r="J335" s="289"/>
      <c r="K335" s="289"/>
      <c r="L335" s="290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 s="547"/>
      <c r="AP335" s="667">
        <f t="shared" si="44"/>
        <v>272</v>
      </c>
      <c r="AQ335">
        <f t="shared" si="43"/>
        <v>762.38</v>
      </c>
      <c r="AR335">
        <f t="shared" si="45"/>
        <v>0</v>
      </c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1:56" ht="27" customHeight="1">
      <c r="A336" s="306"/>
      <c r="E336" s="245"/>
      <c r="G336" s="245"/>
      <c r="H336" s="514"/>
      <c r="I336" s="516"/>
      <c r="L336" s="290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 s="547"/>
      <c r="AP336" s="667">
        <f t="shared" si="44"/>
        <v>273</v>
      </c>
      <c r="AQ336">
        <f t="shared" si="43"/>
        <v>751.48</v>
      </c>
      <c r="AR336">
        <f t="shared" si="45"/>
        <v>0</v>
      </c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1:56" ht="27" customHeight="1">
      <c r="F337" s="246"/>
      <c r="G337" s="245"/>
      <c r="H337" s="514" t="s">
        <v>68</v>
      </c>
      <c r="I337" s="516" t="s">
        <v>68</v>
      </c>
      <c r="L337" s="290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 s="547"/>
      <c r="AP337" s="667">
        <f t="shared" si="44"/>
        <v>274</v>
      </c>
      <c r="AQ337">
        <f t="shared" si="43"/>
        <v>741.67</v>
      </c>
      <c r="AR337">
        <f t="shared" si="45"/>
        <v>0</v>
      </c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1:56" ht="27" customHeight="1">
      <c r="C338" s="288"/>
      <c r="F338" s="246"/>
      <c r="G338" s="245"/>
      <c r="H338" s="514"/>
      <c r="I338" s="516"/>
      <c r="L338" s="290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 s="547"/>
      <c r="AP338" s="667">
        <f t="shared" si="44"/>
        <v>275</v>
      </c>
      <c r="AQ338">
        <f t="shared" ref="AQ338:AQ368" si="46">IF(AK7="tad","tad",AK7)</f>
        <v>732.24</v>
      </c>
      <c r="AR338">
        <f t="shared" si="45"/>
        <v>0</v>
      </c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1:56" ht="27" customHeight="1">
      <c r="A339" s="299"/>
      <c r="B339" s="238"/>
      <c r="C339" s="238"/>
      <c r="D339" s="238"/>
      <c r="E339" s="238"/>
      <c r="F339" s="238"/>
      <c r="G339" s="238"/>
      <c r="H339" s="508"/>
      <c r="I339" s="508"/>
      <c r="L339" s="290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 s="547"/>
      <c r="AP339" s="667">
        <f t="shared" si="44"/>
        <v>276</v>
      </c>
      <c r="AQ339">
        <f t="shared" si="46"/>
        <v>724.85</v>
      </c>
      <c r="AR339">
        <f t="shared" si="45"/>
        <v>0</v>
      </c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1:56" ht="27" customHeight="1">
      <c r="H340" s="514"/>
      <c r="I340" s="514"/>
      <c r="L340" s="29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 s="547"/>
      <c r="AP340" s="667">
        <f t="shared" si="44"/>
        <v>277</v>
      </c>
      <c r="AQ340">
        <f t="shared" si="46"/>
        <v>717.42</v>
      </c>
      <c r="AR340">
        <f t="shared" si="45"/>
        <v>0</v>
      </c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1:56" ht="27" customHeight="1">
      <c r="H341" s="514"/>
      <c r="I341" s="514"/>
      <c r="L341" s="290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 s="547"/>
      <c r="AP341" s="667">
        <f t="shared" si="44"/>
        <v>278</v>
      </c>
      <c r="AQ341">
        <f t="shared" si="46"/>
        <v>708.7</v>
      </c>
      <c r="AR341">
        <f t="shared" si="45"/>
        <v>0</v>
      </c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1:56" ht="27" customHeight="1">
      <c r="H342" s="514"/>
      <c r="I342" s="514"/>
      <c r="L342" s="290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 s="547"/>
      <c r="AP342" s="667">
        <f t="shared" si="44"/>
        <v>279</v>
      </c>
      <c r="AQ342">
        <f t="shared" si="46"/>
        <v>717.88</v>
      </c>
      <c r="AR342">
        <f t="shared" si="45"/>
        <v>0</v>
      </c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1:56" ht="27" customHeight="1">
      <c r="H343" s="514"/>
      <c r="I343" s="514"/>
      <c r="L343" s="290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 s="547"/>
      <c r="AP343" s="667">
        <f t="shared" si="44"/>
        <v>280</v>
      </c>
      <c r="AQ343">
        <f t="shared" si="46"/>
        <v>692.2</v>
      </c>
      <c r="AR343">
        <f t="shared" si="45"/>
        <v>0</v>
      </c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1:56" ht="27" customHeight="1">
      <c r="H344" s="514"/>
      <c r="I344" s="514"/>
      <c r="L344" s="290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 s="547"/>
      <c r="AP344" s="667">
        <f t="shared" si="44"/>
        <v>281</v>
      </c>
      <c r="AQ344">
        <f t="shared" si="46"/>
        <v>682.66</v>
      </c>
      <c r="AR344">
        <f t="shared" si="45"/>
        <v>0</v>
      </c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1:56" ht="27" customHeight="1">
      <c r="H345" s="514"/>
      <c r="I345" s="514"/>
      <c r="L345" s="290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 s="547"/>
      <c r="AP345" s="667">
        <f t="shared" si="44"/>
        <v>282</v>
      </c>
      <c r="AQ345">
        <f t="shared" si="46"/>
        <v>673.94</v>
      </c>
      <c r="AR345">
        <f t="shared" si="45"/>
        <v>0</v>
      </c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1:56" ht="27" customHeight="1">
      <c r="H346" s="514"/>
      <c r="I346" s="514"/>
      <c r="L346" s="290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 s="547"/>
      <c r="AP346" s="667">
        <f t="shared" si="44"/>
        <v>283</v>
      </c>
      <c r="AQ346">
        <f t="shared" si="46"/>
        <v>664.05</v>
      </c>
      <c r="AR346">
        <f t="shared" si="45"/>
        <v>0</v>
      </c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1:56" ht="27" customHeight="1">
      <c r="H347" s="514"/>
      <c r="I347" s="514"/>
      <c r="L347" s="290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 s="547"/>
      <c r="AP347" s="667">
        <f t="shared" si="44"/>
        <v>284</v>
      </c>
      <c r="AQ347">
        <f t="shared" si="46"/>
        <v>655.05999999999995</v>
      </c>
      <c r="AR347">
        <f t="shared" si="45"/>
        <v>0</v>
      </c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1:56" ht="27" customHeight="1">
      <c r="H348" s="514"/>
      <c r="I348" s="514"/>
      <c r="L348" s="290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 s="547"/>
      <c r="AP348" s="667">
        <f t="shared" si="44"/>
        <v>285</v>
      </c>
      <c r="AQ348">
        <f t="shared" si="46"/>
        <v>647.83000000000004</v>
      </c>
      <c r="AR348">
        <f t="shared" si="45"/>
        <v>0</v>
      </c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1:56" ht="27" customHeight="1">
      <c r="H349" s="514"/>
      <c r="I349" s="514"/>
      <c r="J349" s="238"/>
      <c r="K349" s="238"/>
      <c r="L349" s="314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 s="547"/>
      <c r="AP349" s="667">
        <f t="shared" si="44"/>
        <v>286</v>
      </c>
      <c r="AQ349">
        <f t="shared" si="46"/>
        <v>667.63</v>
      </c>
      <c r="AR349">
        <f t="shared" si="45"/>
        <v>0</v>
      </c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1:56" ht="27" customHeight="1">
      <c r="H350" s="514"/>
      <c r="I350" s="514"/>
      <c r="J350" s="238"/>
      <c r="K350" s="238"/>
      <c r="L350" s="314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 s="547"/>
      <c r="AP350" s="667">
        <f t="shared" si="44"/>
        <v>287</v>
      </c>
      <c r="AQ350">
        <f t="shared" si="46"/>
        <v>638.23</v>
      </c>
      <c r="AR350">
        <f t="shared" si="45"/>
        <v>0</v>
      </c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1:56" ht="27" customHeight="1">
      <c r="H351" s="514"/>
      <c r="I351" s="514"/>
      <c r="J351" s="238"/>
      <c r="K351" s="238"/>
      <c r="L351" s="314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 s="547"/>
      <c r="AP351" s="667">
        <f t="shared" si="44"/>
        <v>288</v>
      </c>
      <c r="AQ351">
        <f t="shared" si="46"/>
        <v>629.75</v>
      </c>
      <c r="AR351">
        <f t="shared" si="45"/>
        <v>0</v>
      </c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1:56" ht="27" customHeight="1">
      <c r="H352" s="514"/>
      <c r="I352" s="514"/>
      <c r="J352" s="238"/>
      <c r="K352" s="238"/>
      <c r="L352" s="314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 s="547"/>
      <c r="AP352" s="667">
        <f t="shared" si="44"/>
        <v>289</v>
      </c>
      <c r="AQ352">
        <f t="shared" si="46"/>
        <v>620.63</v>
      </c>
      <c r="AR352">
        <f t="shared" si="45"/>
        <v>0</v>
      </c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8:56" ht="27" customHeight="1">
      <c r="H353" s="514"/>
      <c r="I353" s="514"/>
      <c r="L353" s="290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 s="547"/>
      <c r="AP353" s="667">
        <f t="shared" si="44"/>
        <v>290</v>
      </c>
      <c r="AQ353">
        <f t="shared" si="46"/>
        <v>611.33000000000004</v>
      </c>
      <c r="AR353">
        <f t="shared" si="45"/>
        <v>0</v>
      </c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8:56" ht="27" customHeight="1">
      <c r="H354" s="514"/>
      <c r="I354" s="514"/>
      <c r="L354" s="290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 s="547"/>
      <c r="AP354" s="667">
        <f t="shared" si="44"/>
        <v>291</v>
      </c>
      <c r="AQ354">
        <f t="shared" si="46"/>
        <v>603.22</v>
      </c>
      <c r="AR354">
        <f t="shared" si="45"/>
        <v>0</v>
      </c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8:56" ht="27" customHeight="1">
      <c r="H355" s="514"/>
      <c r="I355" s="514"/>
      <c r="L355" s="290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 s="547"/>
      <c r="AP355" s="667">
        <f t="shared" si="44"/>
        <v>292</v>
      </c>
      <c r="AQ355">
        <f t="shared" si="46"/>
        <v>693.75</v>
      </c>
      <c r="AR355">
        <f t="shared" si="45"/>
        <v>0</v>
      </c>
      <c r="AS355"/>
      <c r="AT355"/>
      <c r="AU355"/>
      <c r="AV355"/>
      <c r="AW355"/>
      <c r="AX355"/>
      <c r="AY355"/>
      <c r="AZ355"/>
      <c r="BA355"/>
      <c r="BB355"/>
      <c r="BC355"/>
      <c r="BD355"/>
    </row>
    <row r="356" spans="8:56" ht="27" customHeight="1">
      <c r="H356" s="514"/>
      <c r="I356" s="514"/>
      <c r="L356" s="290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 s="547"/>
      <c r="AP356" s="667">
        <f t="shared" si="44"/>
        <v>293</v>
      </c>
      <c r="AQ356">
        <f t="shared" si="46"/>
        <v>604.12</v>
      </c>
      <c r="AR356">
        <f t="shared" si="45"/>
        <v>0</v>
      </c>
      <c r="AS356"/>
      <c r="AT356"/>
      <c r="AU356"/>
      <c r="AV356"/>
      <c r="AW356"/>
      <c r="AX356"/>
      <c r="AY356"/>
      <c r="AZ356"/>
      <c r="BA356"/>
      <c r="BB356"/>
      <c r="BC356"/>
      <c r="BD356"/>
    </row>
    <row r="357" spans="8:56" ht="27" customHeight="1">
      <c r="H357" s="514"/>
      <c r="I357" s="514"/>
      <c r="L357" s="290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 s="547"/>
      <c r="AP357" s="667">
        <f t="shared" si="44"/>
        <v>294</v>
      </c>
      <c r="AQ357">
        <f t="shared" si="46"/>
        <v>574.22</v>
      </c>
      <c r="AR357">
        <f t="shared" si="45"/>
        <v>0</v>
      </c>
      <c r="AS357"/>
      <c r="AT357"/>
      <c r="AU357"/>
      <c r="AV357"/>
      <c r="AW357"/>
      <c r="AX357"/>
      <c r="AY357"/>
      <c r="AZ357"/>
      <c r="BA357"/>
      <c r="BB357"/>
      <c r="BC357"/>
      <c r="BD357"/>
    </row>
    <row r="358" spans="8:56" ht="27" customHeight="1">
      <c r="L358" s="290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 s="547"/>
      <c r="AP358" s="667">
        <f t="shared" si="44"/>
        <v>295</v>
      </c>
      <c r="AQ358">
        <f t="shared" si="46"/>
        <v>565.13</v>
      </c>
      <c r="AR358">
        <f t="shared" si="45"/>
        <v>0</v>
      </c>
      <c r="AS358"/>
      <c r="AT358"/>
      <c r="AU358"/>
      <c r="AV358"/>
      <c r="AW358"/>
      <c r="AX358"/>
      <c r="AY358"/>
      <c r="AZ358"/>
      <c r="BA358"/>
      <c r="BB358"/>
      <c r="BC358"/>
      <c r="BD358"/>
    </row>
    <row r="359" spans="8:56" ht="27" customHeight="1">
      <c r="L359" s="290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 s="547"/>
      <c r="AP359" s="667">
        <f t="shared" si="44"/>
        <v>296</v>
      </c>
      <c r="AQ359">
        <f t="shared" si="46"/>
        <v>556.27</v>
      </c>
      <c r="AR359">
        <f t="shared" si="45"/>
        <v>0</v>
      </c>
      <c r="AS359"/>
      <c r="AT359"/>
      <c r="AU359"/>
      <c r="AV359"/>
      <c r="AW359"/>
      <c r="AX359"/>
      <c r="AY359"/>
      <c r="AZ359"/>
      <c r="BA359"/>
      <c r="BB359"/>
      <c r="BC359"/>
      <c r="BD359"/>
    </row>
    <row r="360" spans="8:56" ht="27" customHeight="1">
      <c r="L360" s="29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 s="547"/>
      <c r="AP360" s="667">
        <f t="shared" si="44"/>
        <v>297</v>
      </c>
      <c r="AQ360">
        <f t="shared" si="46"/>
        <v>550.11</v>
      </c>
      <c r="AR360">
        <f t="shared" si="45"/>
        <v>0</v>
      </c>
      <c r="AS360"/>
      <c r="AT360"/>
      <c r="AU360"/>
      <c r="AV360"/>
      <c r="AW360"/>
      <c r="AX360"/>
      <c r="AY360"/>
      <c r="AZ360"/>
      <c r="BA360"/>
      <c r="BB360"/>
      <c r="BC360"/>
      <c r="BD360"/>
    </row>
    <row r="361" spans="8:56" ht="27" customHeight="1">
      <c r="L361" s="290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 s="547"/>
      <c r="AP361" s="667">
        <f t="shared" si="44"/>
        <v>298</v>
      </c>
      <c r="AQ361">
        <f t="shared" si="46"/>
        <v>543.4</v>
      </c>
      <c r="AR361">
        <f t="shared" si="45"/>
        <v>0</v>
      </c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8:56" ht="27" customHeight="1">
      <c r="L362" s="290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 s="547"/>
      <c r="AP362" s="667">
        <f t="shared" si="44"/>
        <v>299</v>
      </c>
      <c r="AQ362">
        <f t="shared" si="46"/>
        <v>536.14</v>
      </c>
      <c r="AR362">
        <f t="shared" si="45"/>
        <v>0</v>
      </c>
      <c r="AS362"/>
      <c r="AT362"/>
      <c r="AU362"/>
      <c r="AV362"/>
      <c r="AW362"/>
      <c r="AX362"/>
      <c r="AY362"/>
      <c r="AZ362"/>
      <c r="BA362"/>
      <c r="BB362"/>
      <c r="BC362"/>
      <c r="BD362"/>
    </row>
    <row r="363" spans="8:56" ht="27" customHeight="1">
      <c r="L363" s="290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 s="547"/>
      <c r="AP363" s="667">
        <f t="shared" si="44"/>
        <v>300</v>
      </c>
      <c r="AQ363">
        <f t="shared" si="46"/>
        <v>545.96</v>
      </c>
      <c r="AR363">
        <f t="shared" si="45"/>
        <v>0</v>
      </c>
      <c r="AS363"/>
      <c r="AT363"/>
      <c r="AU363"/>
      <c r="AV363"/>
      <c r="AW363"/>
      <c r="AX363"/>
      <c r="AY363"/>
      <c r="AZ363"/>
      <c r="BA363"/>
      <c r="BB363"/>
      <c r="BC363"/>
      <c r="BD363"/>
    </row>
    <row r="364" spans="8:56" ht="27" customHeight="1">
      <c r="L364" s="290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 s="547"/>
      <c r="AP364" s="667">
        <f t="shared" si="44"/>
        <v>301</v>
      </c>
      <c r="AQ364">
        <f t="shared" si="46"/>
        <v>519.20000000000005</v>
      </c>
      <c r="AR364">
        <f t="shared" si="45"/>
        <v>0</v>
      </c>
      <c r="AS364"/>
      <c r="AT364"/>
      <c r="AU364"/>
      <c r="AV364"/>
      <c r="AW364"/>
      <c r="AX364"/>
      <c r="AY364"/>
      <c r="AZ364"/>
      <c r="BA364"/>
      <c r="BB364"/>
      <c r="BC364"/>
      <c r="BD364"/>
    </row>
    <row r="365" spans="8:56" ht="27" customHeight="1">
      <c r="L365" s="290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 s="547"/>
      <c r="AP365" s="667">
        <f t="shared" si="44"/>
        <v>302</v>
      </c>
      <c r="AQ365">
        <f t="shared" si="46"/>
        <v>512.09</v>
      </c>
      <c r="AR365">
        <f t="shared" si="45"/>
        <v>0</v>
      </c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8:56" ht="27" customHeight="1">
      <c r="L366" s="290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 s="547"/>
      <c r="AP366" s="667">
        <f t="shared" si="44"/>
        <v>303</v>
      </c>
      <c r="AQ366">
        <f t="shared" si="46"/>
        <v>505.12</v>
      </c>
      <c r="AR366">
        <f t="shared" si="45"/>
        <v>0</v>
      </c>
      <c r="AS366"/>
      <c r="AT366"/>
      <c r="AU366"/>
      <c r="AV366"/>
      <c r="AW366"/>
      <c r="AX366"/>
      <c r="AY366"/>
      <c r="AZ366"/>
      <c r="BA366"/>
      <c r="BB366"/>
      <c r="BC366"/>
      <c r="BD366"/>
    </row>
    <row r="367" spans="8:56" ht="27" customHeight="1">
      <c r="L367" s="290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 s="547"/>
      <c r="AP367" s="667">
        <f t="shared" si="44"/>
        <v>304</v>
      </c>
      <c r="AQ367">
        <f t="shared" si="46"/>
        <v>498.84</v>
      </c>
      <c r="AR367">
        <f t="shared" si="45"/>
        <v>0</v>
      </c>
      <c r="AS367"/>
      <c r="AT367"/>
      <c r="AU367"/>
      <c r="AV367"/>
      <c r="AW367"/>
      <c r="AX367"/>
      <c r="AY367"/>
      <c r="AZ367"/>
      <c r="BA367"/>
      <c r="BB367"/>
      <c r="BC367"/>
      <c r="BD367"/>
    </row>
    <row r="368" spans="8:56" ht="27" customHeight="1">
      <c r="L368" s="290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 s="547"/>
      <c r="AP368" s="667">
        <f t="shared" si="44"/>
        <v>305</v>
      </c>
      <c r="AQ368">
        <f t="shared" si="46"/>
        <v>493.5</v>
      </c>
      <c r="AR368">
        <f t="shared" si="45"/>
        <v>0</v>
      </c>
      <c r="AS368"/>
      <c r="AT368"/>
      <c r="AU368"/>
      <c r="AV368"/>
      <c r="AW368"/>
      <c r="AX368"/>
      <c r="AY368"/>
      <c r="AZ368"/>
      <c r="BA368"/>
      <c r="BB368"/>
      <c r="BC368"/>
      <c r="BD368"/>
    </row>
    <row r="369" spans="12:56" ht="27" customHeight="1">
      <c r="L369" s="290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 s="547"/>
      <c r="AP369" s="667">
        <f t="shared" si="44"/>
        <v>306</v>
      </c>
      <c r="AQ369">
        <f t="shared" ref="AQ369:AQ399" si="47">IF(AL7="tad","tad",AL7)</f>
        <v>486.53</v>
      </c>
      <c r="AR369">
        <f t="shared" si="45"/>
        <v>0</v>
      </c>
      <c r="AS369"/>
      <c r="AT369"/>
      <c r="AU369"/>
      <c r="AV369"/>
      <c r="AW369"/>
      <c r="AX369"/>
      <c r="AY369"/>
      <c r="AZ369"/>
      <c r="BA369"/>
      <c r="BB369"/>
      <c r="BC369"/>
      <c r="BD369"/>
    </row>
    <row r="370" spans="12:56" ht="27" customHeight="1">
      <c r="L370" s="29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 s="547"/>
      <c r="AP370" s="667">
        <f t="shared" si="44"/>
        <v>307</v>
      </c>
      <c r="AQ370">
        <f t="shared" si="47"/>
        <v>509.38</v>
      </c>
      <c r="AR370">
        <f t="shared" si="45"/>
        <v>0</v>
      </c>
      <c r="AS370"/>
      <c r="AT370"/>
      <c r="AU370"/>
      <c r="AV370"/>
      <c r="AW370"/>
      <c r="AX370"/>
      <c r="AY370"/>
      <c r="AZ370"/>
      <c r="BA370"/>
      <c r="BB370"/>
      <c r="BC370"/>
      <c r="BD370"/>
    </row>
    <row r="371" spans="12:56" ht="27" customHeight="1">
      <c r="L371" s="290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 s="547"/>
      <c r="AP371" s="667">
        <f t="shared" si="44"/>
        <v>308</v>
      </c>
      <c r="AQ371">
        <f t="shared" si="47"/>
        <v>471.95</v>
      </c>
      <c r="AR371">
        <f t="shared" si="45"/>
        <v>0</v>
      </c>
      <c r="AS371"/>
      <c r="AT371"/>
      <c r="AU371"/>
      <c r="AV371"/>
      <c r="AW371"/>
      <c r="AX371"/>
      <c r="AY371"/>
      <c r="AZ371"/>
      <c r="BA371"/>
      <c r="BB371"/>
      <c r="BC371"/>
      <c r="BD371"/>
    </row>
    <row r="372" spans="12:56" ht="27" customHeight="1">
      <c r="L372" s="290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 s="547"/>
      <c r="AP372" s="667">
        <f t="shared" si="44"/>
        <v>309</v>
      </c>
      <c r="AQ372">
        <f t="shared" si="47"/>
        <v>463.54</v>
      </c>
      <c r="AR372">
        <f t="shared" si="45"/>
        <v>0</v>
      </c>
      <c r="AS372"/>
      <c r="AT372"/>
      <c r="AU372"/>
      <c r="AV372"/>
      <c r="AW372"/>
      <c r="AX372"/>
      <c r="AY372"/>
      <c r="AZ372"/>
      <c r="BA372"/>
      <c r="BB372"/>
      <c r="BC372"/>
      <c r="BD372"/>
    </row>
    <row r="373" spans="12:56" ht="27" customHeight="1">
      <c r="L373" s="290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 s="547"/>
      <c r="AP373" s="667">
        <f t="shared" si="44"/>
        <v>310</v>
      </c>
      <c r="AQ373">
        <f t="shared" si="47"/>
        <v>458.09</v>
      </c>
      <c r="AR373">
        <f t="shared" si="45"/>
        <v>0</v>
      </c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12:56" ht="27" customHeight="1">
      <c r="L374" s="290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 s="547"/>
      <c r="AP374" s="667">
        <f t="shared" si="44"/>
        <v>311</v>
      </c>
      <c r="AQ374">
        <f t="shared" si="47"/>
        <v>453.9</v>
      </c>
      <c r="AR374">
        <f t="shared" si="45"/>
        <v>0</v>
      </c>
      <c r="AS374"/>
      <c r="AT374"/>
      <c r="AU374"/>
      <c r="AV374"/>
      <c r="AW374"/>
      <c r="AX374"/>
      <c r="AY374"/>
      <c r="AZ374"/>
      <c r="BA374"/>
      <c r="BB374"/>
      <c r="BC374"/>
      <c r="BD374"/>
    </row>
    <row r="375" spans="12:56" ht="27" customHeight="1">
      <c r="L375" s="290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 s="547"/>
      <c r="AP375" s="667">
        <f t="shared" si="44"/>
        <v>312</v>
      </c>
      <c r="AQ375">
        <f t="shared" si="47"/>
        <v>447.18</v>
      </c>
      <c r="AR375">
        <f t="shared" si="45"/>
        <v>0</v>
      </c>
      <c r="AS375"/>
      <c r="AT375"/>
      <c r="AU375"/>
      <c r="AV375"/>
      <c r="AW375"/>
      <c r="AX375"/>
      <c r="AY375"/>
      <c r="AZ375"/>
      <c r="BA375"/>
      <c r="BB375"/>
      <c r="BC375"/>
      <c r="BD375"/>
    </row>
    <row r="376" spans="12:56" ht="27" customHeight="1">
      <c r="L376" s="290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 s="547"/>
      <c r="AP376" s="667">
        <f t="shared" si="44"/>
        <v>313</v>
      </c>
      <c r="AQ376">
        <f t="shared" si="47"/>
        <v>442.64</v>
      </c>
      <c r="AR376">
        <f t="shared" si="45"/>
        <v>0</v>
      </c>
      <c r="AS376"/>
      <c r="AT376"/>
      <c r="AU376"/>
      <c r="AV376"/>
      <c r="AW376"/>
      <c r="AX376"/>
      <c r="AY376"/>
      <c r="AZ376"/>
      <c r="BA376"/>
      <c r="BB376"/>
      <c r="BC376"/>
      <c r="BD376"/>
    </row>
    <row r="377" spans="12:56" ht="27" customHeight="1">
      <c r="L377" s="290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 s="547"/>
      <c r="AP377" s="667">
        <f t="shared" si="44"/>
        <v>314</v>
      </c>
      <c r="AQ377">
        <f t="shared" si="47"/>
        <v>444.06</v>
      </c>
      <c r="AR377">
        <f t="shared" si="45"/>
        <v>0</v>
      </c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12:56" ht="27" customHeight="1">
      <c r="L378" s="290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 s="547"/>
      <c r="AP378" s="667">
        <f t="shared" si="44"/>
        <v>315</v>
      </c>
      <c r="AQ378">
        <f t="shared" si="47"/>
        <v>450.33</v>
      </c>
      <c r="AR378">
        <f t="shared" si="45"/>
        <v>0</v>
      </c>
      <c r="AS378"/>
      <c r="AT378"/>
      <c r="AU378"/>
      <c r="AV378"/>
      <c r="AW378"/>
      <c r="AX378"/>
      <c r="AY378"/>
      <c r="AZ378"/>
      <c r="BA378"/>
      <c r="BB378"/>
      <c r="BC378"/>
      <c r="BD378"/>
    </row>
    <row r="379" spans="12:56" ht="27" customHeight="1">
      <c r="L379" s="290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 s="547"/>
      <c r="AP379" s="667">
        <f t="shared" si="44"/>
        <v>316</v>
      </c>
      <c r="AQ379">
        <f t="shared" si="47"/>
        <v>448.3</v>
      </c>
      <c r="AR379">
        <f t="shared" si="45"/>
        <v>0</v>
      </c>
      <c r="AS379"/>
      <c r="AT379"/>
      <c r="AU379"/>
      <c r="AV379"/>
      <c r="AW379"/>
      <c r="AX379"/>
      <c r="AY379"/>
      <c r="AZ379"/>
      <c r="BA379"/>
      <c r="BB379"/>
      <c r="BC379"/>
      <c r="BD379"/>
    </row>
    <row r="380" spans="12:56" ht="27" customHeight="1">
      <c r="L380" s="29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 s="547"/>
      <c r="AP380" s="667">
        <f t="shared" si="44"/>
        <v>317</v>
      </c>
      <c r="AQ380">
        <f t="shared" si="47"/>
        <v>443.81</v>
      </c>
      <c r="AR380">
        <f t="shared" si="45"/>
        <v>0</v>
      </c>
      <c r="AS380"/>
      <c r="AT380"/>
      <c r="AU380"/>
      <c r="AV380"/>
      <c r="AW380"/>
      <c r="AX380"/>
      <c r="AY380"/>
      <c r="AZ380"/>
      <c r="BA380"/>
      <c r="BB380"/>
      <c r="BC380"/>
      <c r="BD380"/>
    </row>
    <row r="381" spans="12:56" ht="27" customHeight="1">
      <c r="L381" s="290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 s="547"/>
      <c r="AP381" s="667">
        <f t="shared" si="44"/>
        <v>318</v>
      </c>
      <c r="AQ381">
        <f t="shared" si="47"/>
        <v>444.75</v>
      </c>
      <c r="AR381">
        <f t="shared" si="45"/>
        <v>0</v>
      </c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12:56" ht="27" customHeight="1">
      <c r="L382" s="290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 s="547"/>
      <c r="AP382" s="667">
        <f t="shared" si="44"/>
        <v>319</v>
      </c>
      <c r="AQ382">
        <f t="shared" si="47"/>
        <v>443.29</v>
      </c>
      <c r="AR382">
        <f t="shared" si="45"/>
        <v>0</v>
      </c>
      <c r="AS382"/>
      <c r="AT382"/>
      <c r="AU382"/>
      <c r="AV382"/>
      <c r="AW382"/>
      <c r="AX382"/>
      <c r="AY382"/>
      <c r="AZ382"/>
      <c r="BA382"/>
      <c r="BB382"/>
      <c r="BC382"/>
      <c r="BD382"/>
    </row>
    <row r="383" spans="12:56" ht="27" customHeight="1">
      <c r="L383" s="290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 s="547"/>
      <c r="AP383" s="667">
        <f t="shared" si="44"/>
        <v>320</v>
      </c>
      <c r="AQ383">
        <f t="shared" si="47"/>
        <v>444.69</v>
      </c>
      <c r="AR383">
        <f t="shared" si="45"/>
        <v>0</v>
      </c>
      <c r="AS383"/>
      <c r="AT383"/>
      <c r="AU383"/>
      <c r="AV383"/>
      <c r="AW383"/>
      <c r="AX383"/>
      <c r="AY383"/>
      <c r="AZ383"/>
      <c r="BA383"/>
      <c r="BB383"/>
      <c r="BC383"/>
      <c r="BD383"/>
    </row>
    <row r="384" spans="12:56" ht="27" customHeight="1">
      <c r="L384" s="290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 s="547"/>
      <c r="AP384" s="667">
        <f t="shared" si="44"/>
        <v>321</v>
      </c>
      <c r="AQ384">
        <f t="shared" si="47"/>
        <v>441.69</v>
      </c>
      <c r="AR384">
        <f t="shared" si="45"/>
        <v>0</v>
      </c>
      <c r="AS384"/>
      <c r="AT384"/>
      <c r="AU384"/>
      <c r="AV384"/>
      <c r="AW384"/>
      <c r="AX384"/>
      <c r="AY384"/>
      <c r="AZ384"/>
      <c r="BA384"/>
      <c r="BB384"/>
      <c r="BC384"/>
      <c r="BD384"/>
    </row>
    <row r="385" spans="12:56" ht="27" customHeight="1">
      <c r="L385" s="290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 s="667">
        <f t="shared" ref="AP385:AP428" si="48">AP384+1</f>
        <v>322</v>
      </c>
      <c r="AQ385">
        <f t="shared" si="47"/>
        <v>436.83</v>
      </c>
      <c r="AR385">
        <f t="shared" ref="AR385:AR429" si="49">IF(COUNT(AP385:AQ385)=2,0,-AO$49/500)</f>
        <v>0</v>
      </c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12:56" ht="27" customHeight="1">
      <c r="L386" s="290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 s="667">
        <f t="shared" si="48"/>
        <v>323</v>
      </c>
      <c r="AQ386">
        <f t="shared" si="47"/>
        <v>427.74</v>
      </c>
      <c r="AR386">
        <f t="shared" si="49"/>
        <v>0</v>
      </c>
      <c r="AS386"/>
      <c r="AT386"/>
      <c r="AU386"/>
      <c r="AV386"/>
      <c r="AW386"/>
      <c r="AX386"/>
      <c r="AY386"/>
      <c r="AZ386"/>
      <c r="BA386"/>
      <c r="BB386"/>
      <c r="BC386"/>
      <c r="BD386"/>
    </row>
    <row r="387" spans="12:56" ht="27" customHeight="1">
      <c r="L387" s="290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 s="667">
        <f t="shared" si="48"/>
        <v>324</v>
      </c>
      <c r="AQ387">
        <f t="shared" si="47"/>
        <v>423.82</v>
      </c>
      <c r="AR387">
        <f t="shared" si="49"/>
        <v>0</v>
      </c>
      <c r="AS387"/>
      <c r="AT387"/>
      <c r="AU387"/>
      <c r="AV387"/>
      <c r="AW387"/>
      <c r="AX387"/>
      <c r="AY387"/>
      <c r="AZ387"/>
      <c r="BA387"/>
      <c r="BB387"/>
      <c r="BC387"/>
      <c r="BD387"/>
    </row>
    <row r="388" spans="12:56" ht="27" customHeight="1">
      <c r="L388" s="290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 s="667">
        <f t="shared" si="48"/>
        <v>325</v>
      </c>
      <c r="AQ388">
        <f t="shared" si="47"/>
        <v>427.82</v>
      </c>
      <c r="AR388">
        <f t="shared" si="49"/>
        <v>0</v>
      </c>
      <c r="AS388"/>
      <c r="AT388"/>
      <c r="AU388"/>
      <c r="AV388"/>
      <c r="AW388"/>
      <c r="AX388"/>
      <c r="AY388"/>
      <c r="AZ388"/>
      <c r="BA388"/>
      <c r="BB388"/>
      <c r="BC388"/>
      <c r="BD388"/>
    </row>
    <row r="389" spans="12:56" ht="27" customHeight="1">
      <c r="L389" s="290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 s="667">
        <f t="shared" si="48"/>
        <v>326</v>
      </c>
      <c r="AQ389">
        <f t="shared" si="47"/>
        <v>431.17</v>
      </c>
      <c r="AR389">
        <f t="shared" si="49"/>
        <v>0</v>
      </c>
      <c r="AS389"/>
      <c r="AT389"/>
      <c r="AU389"/>
      <c r="AV389"/>
      <c r="AW389"/>
      <c r="AX389"/>
      <c r="AY389"/>
      <c r="AZ389"/>
      <c r="BA389"/>
      <c r="BB389"/>
      <c r="BC389"/>
      <c r="BD389"/>
    </row>
    <row r="390" spans="12:56" ht="27" customHeight="1">
      <c r="L390" s="2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 s="667">
        <f t="shared" si="48"/>
        <v>327</v>
      </c>
      <c r="AQ390">
        <f t="shared" si="47"/>
        <v>432.17</v>
      </c>
      <c r="AR390">
        <f t="shared" si="49"/>
        <v>0</v>
      </c>
      <c r="AS390"/>
      <c r="AT390"/>
      <c r="AU390"/>
      <c r="AV390"/>
      <c r="AW390"/>
      <c r="AX390"/>
      <c r="AY390"/>
      <c r="AZ390"/>
      <c r="BA390"/>
      <c r="BB390"/>
      <c r="BC390"/>
      <c r="BD390"/>
    </row>
    <row r="391" spans="12:56" ht="27" customHeight="1">
      <c r="L391" s="290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 s="667">
        <f t="shared" si="48"/>
        <v>328</v>
      </c>
      <c r="AQ391">
        <f t="shared" si="47"/>
        <v>429.98</v>
      </c>
      <c r="AR391">
        <f t="shared" si="49"/>
        <v>0</v>
      </c>
      <c r="AS391"/>
      <c r="AT391"/>
      <c r="AU391"/>
      <c r="AV391"/>
      <c r="AW391"/>
      <c r="AX391"/>
      <c r="AY391"/>
      <c r="AZ391"/>
      <c r="BA391"/>
      <c r="BB391"/>
      <c r="BC391"/>
      <c r="BD391"/>
    </row>
    <row r="392" spans="12:56" ht="27" customHeight="1">
      <c r="L392" s="290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 s="667">
        <f t="shared" si="48"/>
        <v>329</v>
      </c>
      <c r="AQ392">
        <f t="shared" si="47"/>
        <v>424.56</v>
      </c>
      <c r="AR392">
        <f t="shared" si="49"/>
        <v>0</v>
      </c>
      <c r="AS392"/>
      <c r="AT392"/>
      <c r="AU392"/>
      <c r="AV392"/>
      <c r="AW392"/>
      <c r="AX392"/>
      <c r="AY392"/>
      <c r="AZ392"/>
      <c r="BA392"/>
      <c r="BB392"/>
      <c r="BC392"/>
      <c r="BD392"/>
    </row>
    <row r="393" spans="12:56" ht="27" customHeight="1">
      <c r="L393" s="290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 s="667">
        <f t="shared" si="48"/>
        <v>330</v>
      </c>
      <c r="AQ393">
        <f t="shared" si="47"/>
        <v>416.98</v>
      </c>
      <c r="AR393">
        <f t="shared" si="49"/>
        <v>0</v>
      </c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12:56" ht="27" customHeight="1">
      <c r="L394" s="290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 s="667">
        <f t="shared" si="48"/>
        <v>331</v>
      </c>
      <c r="AQ394">
        <f t="shared" si="47"/>
        <v>418.92</v>
      </c>
      <c r="AR394">
        <f t="shared" si="49"/>
        <v>0</v>
      </c>
      <c r="AS394"/>
      <c r="AT394"/>
      <c r="AU394"/>
      <c r="AV394"/>
      <c r="AW394"/>
      <c r="AX394"/>
      <c r="AY394"/>
      <c r="AZ394"/>
      <c r="BA394"/>
      <c r="BB394"/>
      <c r="BC394"/>
      <c r="BD394"/>
    </row>
    <row r="395" spans="12:56" ht="27" customHeight="1">
      <c r="L395" s="290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 s="667">
        <f t="shared" si="48"/>
        <v>332</v>
      </c>
      <c r="AQ395">
        <f t="shared" si="47"/>
        <v>420.79</v>
      </c>
      <c r="AR395">
        <f t="shared" si="49"/>
        <v>0</v>
      </c>
      <c r="AS395"/>
      <c r="AT395"/>
      <c r="AU395"/>
      <c r="AV395"/>
      <c r="AW395"/>
      <c r="AX395"/>
      <c r="AY395"/>
      <c r="AZ395"/>
      <c r="BA395"/>
      <c r="BB395"/>
      <c r="BC395"/>
      <c r="BD395"/>
    </row>
    <row r="396" spans="12:56" ht="27" customHeight="1">
      <c r="L396" s="290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 s="667">
        <f t="shared" si="48"/>
        <v>333</v>
      </c>
      <c r="AQ396">
        <f t="shared" si="47"/>
        <v>417.19</v>
      </c>
      <c r="AR396">
        <f t="shared" si="49"/>
        <v>0</v>
      </c>
      <c r="AS396"/>
      <c r="AT396"/>
      <c r="AU396"/>
      <c r="AV396"/>
      <c r="AW396"/>
      <c r="AX396"/>
      <c r="AY396"/>
      <c r="AZ396"/>
      <c r="BA396"/>
      <c r="BB396"/>
      <c r="BC396"/>
      <c r="BD396"/>
    </row>
    <row r="397" spans="12:56" ht="27" customHeight="1">
      <c r="L397" s="290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 s="667">
        <f t="shared" si="48"/>
        <v>334</v>
      </c>
      <c r="AQ397">
        <f t="shared" si="47"/>
        <v>409.36</v>
      </c>
      <c r="AR397">
        <f t="shared" si="49"/>
        <v>0</v>
      </c>
      <c r="AS397"/>
      <c r="AT397"/>
      <c r="AU397"/>
      <c r="AV397"/>
      <c r="AW397"/>
      <c r="AX397"/>
      <c r="AY397"/>
      <c r="AZ397"/>
      <c r="BA397"/>
      <c r="BB397"/>
      <c r="BC397"/>
      <c r="BD397"/>
    </row>
    <row r="398" spans="12:56" ht="27" customHeight="1">
      <c r="L398" s="290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 s="667">
        <f t="shared" si="48"/>
        <v>335</v>
      </c>
      <c r="AQ398">
        <f t="shared" si="47"/>
        <v>411.75</v>
      </c>
      <c r="AR398">
        <f t="shared" si="49"/>
        <v>0</v>
      </c>
      <c r="AS398"/>
      <c r="AT398"/>
      <c r="AU398"/>
      <c r="AV398"/>
      <c r="AW398"/>
      <c r="AX398"/>
      <c r="AY398"/>
      <c r="AZ398"/>
      <c r="BA398"/>
      <c r="BB398"/>
      <c r="BC398"/>
      <c r="BD398"/>
    </row>
    <row r="399" spans="12:56" ht="27" customHeight="1">
      <c r="L399" s="290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 s="667">
        <f t="shared" si="48"/>
        <v>336</v>
      </c>
      <c r="AQ399">
        <f>IF(AL37="tad","tad",AL37)</f>
        <v>0</v>
      </c>
      <c r="AR399">
        <f t="shared" si="49"/>
        <v>0</v>
      </c>
      <c r="AS399"/>
      <c r="AT399"/>
      <c r="AU399"/>
      <c r="AV399"/>
      <c r="AW399"/>
      <c r="AX399"/>
      <c r="AY399"/>
      <c r="AZ399"/>
      <c r="BA399"/>
      <c r="BB399"/>
      <c r="BC399"/>
      <c r="BD399"/>
    </row>
    <row r="400" spans="12:56" ht="27" customHeight="1">
      <c r="L400" s="29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 s="667">
        <f t="shared" si="48"/>
        <v>337</v>
      </c>
      <c r="AQ400">
        <f t="shared" ref="AQ399:AQ429" si="50">IF(AM8="tad","tad",AM8)</f>
        <v>0</v>
      </c>
      <c r="AR400">
        <f t="shared" si="49"/>
        <v>0</v>
      </c>
      <c r="AS400"/>
      <c r="AT400"/>
      <c r="AU400"/>
      <c r="AV400"/>
      <c r="AW400"/>
      <c r="AX400"/>
      <c r="AY400"/>
      <c r="AZ400"/>
      <c r="BA400"/>
      <c r="BB400"/>
      <c r="BC400"/>
      <c r="BD400"/>
    </row>
    <row r="401" spans="12:56" ht="27" customHeight="1">
      <c r="L401" s="290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 s="667">
        <f t="shared" si="48"/>
        <v>338</v>
      </c>
      <c r="AQ401">
        <f t="shared" si="50"/>
        <v>0</v>
      </c>
      <c r="AR401">
        <f t="shared" si="49"/>
        <v>0</v>
      </c>
      <c r="AS401"/>
      <c r="AT401"/>
      <c r="AU401"/>
      <c r="AV401"/>
      <c r="AW401"/>
      <c r="AX401"/>
      <c r="AY401"/>
      <c r="AZ401"/>
      <c r="BA401"/>
      <c r="BB401"/>
      <c r="BC401"/>
      <c r="BD401"/>
    </row>
    <row r="402" spans="12:56" ht="27" customHeight="1">
      <c r="L402" s="290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 s="667">
        <f t="shared" si="48"/>
        <v>339</v>
      </c>
      <c r="AQ402">
        <f t="shared" si="50"/>
        <v>0</v>
      </c>
      <c r="AR402">
        <f t="shared" si="49"/>
        <v>0</v>
      </c>
      <c r="AS402"/>
      <c r="AT402"/>
      <c r="AU402"/>
      <c r="AV402"/>
      <c r="AW402"/>
      <c r="AX402"/>
      <c r="AY402"/>
      <c r="AZ402"/>
      <c r="BA402"/>
      <c r="BB402"/>
      <c r="BC402"/>
      <c r="BD402"/>
    </row>
    <row r="403" spans="12:56" ht="27" customHeight="1">
      <c r="L403" s="290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 s="667">
        <f t="shared" si="48"/>
        <v>340</v>
      </c>
      <c r="AQ403">
        <f t="shared" si="50"/>
        <v>0</v>
      </c>
      <c r="AR403">
        <f t="shared" si="49"/>
        <v>0</v>
      </c>
      <c r="AS403"/>
      <c r="AT403"/>
      <c r="AU403"/>
      <c r="AV403"/>
      <c r="AW403"/>
      <c r="AX403"/>
      <c r="AY403"/>
      <c r="AZ403"/>
      <c r="BA403"/>
      <c r="BB403"/>
      <c r="BC403"/>
      <c r="BD403"/>
    </row>
    <row r="404" spans="12:56" ht="27" customHeight="1">
      <c r="L404" s="290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 s="667">
        <f t="shared" si="48"/>
        <v>341</v>
      </c>
      <c r="AQ404">
        <f t="shared" si="50"/>
        <v>0</v>
      </c>
      <c r="AR404">
        <f t="shared" si="49"/>
        <v>0</v>
      </c>
      <c r="AS404"/>
      <c r="AT404"/>
      <c r="AU404"/>
      <c r="AV404"/>
      <c r="AW404"/>
      <c r="AX404"/>
      <c r="AY404"/>
      <c r="AZ404"/>
      <c r="BA404"/>
      <c r="BB404"/>
      <c r="BC404"/>
      <c r="BD404"/>
    </row>
    <row r="405" spans="12:56" ht="27" customHeight="1">
      <c r="L405" s="290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 s="667">
        <f t="shared" si="48"/>
        <v>342</v>
      </c>
      <c r="AQ405">
        <f t="shared" si="50"/>
        <v>0</v>
      </c>
      <c r="AR405">
        <f t="shared" si="49"/>
        <v>0</v>
      </c>
      <c r="AS405"/>
      <c r="AT405"/>
      <c r="AU405"/>
      <c r="AV405"/>
      <c r="AW405"/>
      <c r="AX405"/>
      <c r="AY405"/>
      <c r="AZ405"/>
      <c r="BA405"/>
      <c r="BB405"/>
      <c r="BC405"/>
      <c r="BD405"/>
    </row>
    <row r="406" spans="12:56" ht="27" customHeight="1">
      <c r="L406" s="290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 s="667">
        <f t="shared" si="48"/>
        <v>343</v>
      </c>
      <c r="AQ406">
        <f t="shared" si="50"/>
        <v>0</v>
      </c>
      <c r="AR406">
        <f t="shared" si="49"/>
        <v>0</v>
      </c>
      <c r="AS406"/>
      <c r="AT406"/>
      <c r="AU406"/>
      <c r="AV406"/>
      <c r="AW406"/>
      <c r="AX406"/>
      <c r="AY406"/>
      <c r="AZ406"/>
      <c r="BA406"/>
      <c r="BB406"/>
      <c r="BC406"/>
      <c r="BD406"/>
    </row>
    <row r="407" spans="12:56" ht="27" customHeight="1">
      <c r="L407" s="290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 s="667">
        <f t="shared" si="48"/>
        <v>344</v>
      </c>
      <c r="AQ407">
        <f t="shared" si="50"/>
        <v>0</v>
      </c>
      <c r="AR407">
        <f t="shared" si="49"/>
        <v>0</v>
      </c>
      <c r="AS407"/>
      <c r="AT407"/>
      <c r="AU407"/>
      <c r="AV407"/>
      <c r="AW407"/>
      <c r="AX407"/>
      <c r="AY407"/>
      <c r="AZ407"/>
      <c r="BA407"/>
      <c r="BB407"/>
      <c r="BC407"/>
      <c r="BD407"/>
    </row>
    <row r="408" spans="12:56" ht="27" customHeight="1">
      <c r="L408" s="290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 s="667">
        <f t="shared" si="48"/>
        <v>345</v>
      </c>
      <c r="AQ408">
        <f t="shared" si="50"/>
        <v>0</v>
      </c>
      <c r="AR408">
        <f t="shared" si="49"/>
        <v>0</v>
      </c>
      <c r="AS408"/>
      <c r="AT408"/>
      <c r="AU408"/>
      <c r="AV408"/>
      <c r="AW408"/>
      <c r="AX408"/>
      <c r="AY408"/>
      <c r="AZ408"/>
      <c r="BA408"/>
      <c r="BB408"/>
      <c r="BC408"/>
      <c r="BD408"/>
    </row>
    <row r="409" spans="12:56" ht="27" customHeight="1">
      <c r="L409" s="290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 s="667">
        <f t="shared" si="48"/>
        <v>346</v>
      </c>
      <c r="AQ409">
        <f t="shared" si="50"/>
        <v>0</v>
      </c>
      <c r="AR409">
        <f t="shared" si="49"/>
        <v>0</v>
      </c>
      <c r="AS409"/>
      <c r="AT409"/>
      <c r="AU409"/>
      <c r="AV409"/>
      <c r="AW409"/>
      <c r="AX409"/>
      <c r="AY409"/>
      <c r="AZ409"/>
      <c r="BA409"/>
      <c r="BB409"/>
      <c r="BC409"/>
      <c r="BD409"/>
    </row>
    <row r="410" spans="12:56" ht="27" customHeight="1">
      <c r="L410" s="29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 s="667">
        <f t="shared" si="48"/>
        <v>347</v>
      </c>
      <c r="AQ410">
        <f t="shared" si="50"/>
        <v>0</v>
      </c>
      <c r="AR410">
        <f t="shared" si="49"/>
        <v>0</v>
      </c>
      <c r="AS410"/>
      <c r="AT410"/>
      <c r="AU410"/>
      <c r="AV410"/>
      <c r="AW410"/>
      <c r="AX410"/>
      <c r="AY410"/>
      <c r="AZ410"/>
      <c r="BA410"/>
      <c r="BB410"/>
      <c r="BC410"/>
      <c r="BD410"/>
    </row>
    <row r="411" spans="12:56" ht="27" customHeight="1">
      <c r="L411" s="290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 s="667">
        <f t="shared" si="48"/>
        <v>348</v>
      </c>
      <c r="AQ411">
        <f t="shared" si="50"/>
        <v>0</v>
      </c>
      <c r="AR411">
        <f t="shared" si="49"/>
        <v>0</v>
      </c>
      <c r="AS411"/>
      <c r="AT411"/>
      <c r="AU411"/>
      <c r="AV411"/>
      <c r="AW411"/>
      <c r="AX411"/>
      <c r="AY411"/>
      <c r="AZ411"/>
      <c r="BA411"/>
      <c r="BB411"/>
      <c r="BC411"/>
      <c r="BD411"/>
    </row>
    <row r="412" spans="12:56" ht="27" customHeight="1">
      <c r="L412" s="290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 s="667">
        <f t="shared" si="48"/>
        <v>349</v>
      </c>
      <c r="AQ412">
        <f t="shared" si="50"/>
        <v>0</v>
      </c>
      <c r="AR412">
        <f t="shared" si="49"/>
        <v>0</v>
      </c>
      <c r="AS412"/>
      <c r="AT412"/>
      <c r="AU412"/>
      <c r="AV412"/>
      <c r="AW412"/>
      <c r="AX412"/>
      <c r="AY412"/>
      <c r="AZ412"/>
      <c r="BA412"/>
      <c r="BB412"/>
      <c r="BC412"/>
      <c r="BD412"/>
    </row>
    <row r="413" spans="12:56" ht="27" customHeight="1">
      <c r="L413" s="290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 s="667">
        <f t="shared" si="48"/>
        <v>350</v>
      </c>
      <c r="AQ413">
        <f t="shared" si="50"/>
        <v>0</v>
      </c>
      <c r="AR413">
        <f t="shared" si="49"/>
        <v>0</v>
      </c>
      <c r="AS413"/>
      <c r="AT413"/>
      <c r="AU413"/>
      <c r="AV413"/>
      <c r="AW413"/>
      <c r="AX413"/>
      <c r="AY413"/>
      <c r="AZ413"/>
      <c r="BA413"/>
      <c r="BB413"/>
      <c r="BC413"/>
      <c r="BD413"/>
    </row>
    <row r="414" spans="12:56" ht="27" customHeight="1">
      <c r="L414" s="290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 s="667">
        <f t="shared" si="48"/>
        <v>351</v>
      </c>
      <c r="AQ414">
        <f t="shared" si="50"/>
        <v>0</v>
      </c>
      <c r="AR414">
        <f t="shared" si="49"/>
        <v>0</v>
      </c>
      <c r="AS414"/>
      <c r="AT414"/>
      <c r="AU414"/>
      <c r="AV414"/>
      <c r="AW414"/>
      <c r="AX414"/>
      <c r="AY414"/>
      <c r="AZ414"/>
      <c r="BA414"/>
      <c r="BB414"/>
      <c r="BC414"/>
      <c r="BD414"/>
    </row>
    <row r="415" spans="12:56" ht="27" customHeight="1">
      <c r="L415" s="290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 s="667">
        <f t="shared" si="48"/>
        <v>352</v>
      </c>
      <c r="AQ415">
        <f t="shared" si="50"/>
        <v>0</v>
      </c>
      <c r="AR415">
        <f t="shared" si="49"/>
        <v>0</v>
      </c>
      <c r="AS415"/>
      <c r="AT415"/>
      <c r="AU415"/>
      <c r="AV415"/>
      <c r="AW415"/>
      <c r="AX415"/>
      <c r="AY415"/>
      <c r="AZ415"/>
      <c r="BA415"/>
      <c r="BB415"/>
      <c r="BC415"/>
      <c r="BD415"/>
    </row>
    <row r="416" spans="12:56" ht="27" customHeight="1">
      <c r="L416" s="290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 s="667">
        <f t="shared" si="48"/>
        <v>353</v>
      </c>
      <c r="AQ416">
        <f t="shared" si="50"/>
        <v>0</v>
      </c>
      <c r="AR416">
        <f t="shared" si="49"/>
        <v>0</v>
      </c>
      <c r="AS416"/>
      <c r="AT416"/>
      <c r="AU416"/>
      <c r="AV416"/>
      <c r="AW416"/>
      <c r="AX416"/>
      <c r="AY416"/>
      <c r="AZ416"/>
      <c r="BA416"/>
      <c r="BB416"/>
      <c r="BC416"/>
      <c r="BD416"/>
    </row>
    <row r="417" spans="12:56" ht="27" customHeight="1">
      <c r="L417" s="290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 s="667">
        <f t="shared" si="48"/>
        <v>354</v>
      </c>
      <c r="AQ417">
        <f t="shared" si="50"/>
        <v>0</v>
      </c>
      <c r="AR417">
        <f t="shared" si="49"/>
        <v>0</v>
      </c>
      <c r="AS417"/>
      <c r="AT417"/>
      <c r="AU417"/>
      <c r="AV417"/>
      <c r="AW417"/>
      <c r="AX417"/>
      <c r="AY417"/>
      <c r="AZ417"/>
      <c r="BA417"/>
      <c r="BB417"/>
      <c r="BC417"/>
      <c r="BD417"/>
    </row>
    <row r="418" spans="12:56" ht="27" customHeight="1">
      <c r="L418" s="290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 s="667">
        <f t="shared" si="48"/>
        <v>355</v>
      </c>
      <c r="AQ418">
        <f t="shared" si="50"/>
        <v>0</v>
      </c>
      <c r="AR418">
        <f t="shared" si="49"/>
        <v>0</v>
      </c>
      <c r="AS418"/>
      <c r="AT418"/>
      <c r="AU418"/>
      <c r="AV418"/>
      <c r="AW418"/>
      <c r="AX418"/>
      <c r="AY418"/>
      <c r="AZ418"/>
      <c r="BA418"/>
      <c r="BB418"/>
      <c r="BC418"/>
      <c r="BD418"/>
    </row>
    <row r="419" spans="12:56" ht="27" customHeight="1">
      <c r="L419" s="290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 s="667">
        <f t="shared" si="48"/>
        <v>356</v>
      </c>
      <c r="AQ419">
        <f t="shared" si="50"/>
        <v>0</v>
      </c>
      <c r="AR419">
        <f t="shared" si="49"/>
        <v>0</v>
      </c>
      <c r="AS419"/>
      <c r="AT419"/>
      <c r="AU419"/>
      <c r="AV419"/>
      <c r="AW419"/>
      <c r="AX419"/>
      <c r="AY419"/>
      <c r="AZ419"/>
      <c r="BA419"/>
      <c r="BB419"/>
      <c r="BC419"/>
      <c r="BD419"/>
    </row>
    <row r="420" spans="12:56" ht="27" customHeight="1">
      <c r="L420" s="29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 s="667">
        <f t="shared" si="48"/>
        <v>357</v>
      </c>
      <c r="AQ420">
        <f t="shared" si="50"/>
        <v>0</v>
      </c>
      <c r="AR420">
        <f t="shared" si="49"/>
        <v>0</v>
      </c>
      <c r="AS420"/>
      <c r="AT420"/>
      <c r="AU420"/>
      <c r="AV420"/>
      <c r="AW420"/>
      <c r="AX420"/>
      <c r="AY420"/>
      <c r="AZ420"/>
      <c r="BA420"/>
      <c r="BB420"/>
      <c r="BC420"/>
      <c r="BD420"/>
    </row>
    <row r="421" spans="12:56" ht="27" customHeight="1">
      <c r="L421" s="290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 s="667">
        <f t="shared" si="48"/>
        <v>358</v>
      </c>
      <c r="AQ421">
        <f t="shared" si="50"/>
        <v>0</v>
      </c>
      <c r="AR421">
        <f t="shared" si="49"/>
        <v>0</v>
      </c>
      <c r="AS421"/>
      <c r="AT421"/>
      <c r="AU421"/>
      <c r="AV421"/>
      <c r="AW421"/>
      <c r="AX421"/>
      <c r="AY421"/>
      <c r="AZ421"/>
      <c r="BA421"/>
      <c r="BB421"/>
      <c r="BC421"/>
      <c r="BD421"/>
    </row>
    <row r="422" spans="12:56" ht="27" customHeight="1">
      <c r="L422" s="290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 s="667">
        <f t="shared" si="48"/>
        <v>359</v>
      </c>
      <c r="AQ422">
        <f t="shared" si="50"/>
        <v>0</v>
      </c>
      <c r="AR422">
        <f t="shared" si="49"/>
        <v>0</v>
      </c>
      <c r="AS422"/>
      <c r="AT422"/>
      <c r="AU422"/>
      <c r="AV422"/>
      <c r="AW422"/>
      <c r="AX422"/>
      <c r="AY422"/>
      <c r="AZ422"/>
      <c r="BA422"/>
      <c r="BB422"/>
      <c r="BC422"/>
      <c r="BD422"/>
    </row>
    <row r="423" spans="12:56" ht="27" customHeight="1">
      <c r="L423" s="290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 s="667">
        <f t="shared" si="48"/>
        <v>360</v>
      </c>
      <c r="AQ423">
        <f t="shared" si="50"/>
        <v>0</v>
      </c>
      <c r="AR423">
        <f t="shared" si="49"/>
        <v>0</v>
      </c>
      <c r="AS423"/>
      <c r="AT423"/>
      <c r="AU423"/>
      <c r="AV423"/>
      <c r="AW423"/>
      <c r="AX423"/>
      <c r="AY423"/>
      <c r="AZ423"/>
      <c r="BA423"/>
      <c r="BB423"/>
      <c r="BC423"/>
      <c r="BD423"/>
    </row>
    <row r="424" spans="12:56" ht="27" customHeight="1">
      <c r="L424" s="290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 s="667">
        <f t="shared" si="48"/>
        <v>361</v>
      </c>
      <c r="AQ424">
        <f t="shared" si="50"/>
        <v>0</v>
      </c>
      <c r="AR424">
        <f t="shared" si="49"/>
        <v>0</v>
      </c>
      <c r="AS424"/>
      <c r="AT424"/>
      <c r="AU424"/>
      <c r="AV424"/>
      <c r="AW424"/>
      <c r="AX424"/>
      <c r="AY424"/>
      <c r="AZ424"/>
      <c r="BA424"/>
      <c r="BB424"/>
      <c r="BC424"/>
      <c r="BD424"/>
    </row>
    <row r="425" spans="12:56" ht="27" customHeight="1">
      <c r="L425" s="290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 s="667">
        <f t="shared" si="48"/>
        <v>362</v>
      </c>
      <c r="AQ425">
        <f t="shared" si="50"/>
        <v>0</v>
      </c>
      <c r="AR425">
        <f t="shared" si="49"/>
        <v>0</v>
      </c>
      <c r="AS425"/>
      <c r="AT425"/>
      <c r="AU425"/>
      <c r="AV425"/>
      <c r="AW425"/>
      <c r="AX425"/>
      <c r="AY425"/>
      <c r="AZ425"/>
      <c r="BA425"/>
      <c r="BB425"/>
      <c r="BC425"/>
      <c r="BD425"/>
    </row>
    <row r="426" spans="12:56" ht="27" customHeight="1">
      <c r="L426" s="290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 s="667">
        <f t="shared" si="48"/>
        <v>363</v>
      </c>
      <c r="AQ426">
        <f t="shared" si="50"/>
        <v>0</v>
      </c>
      <c r="AR426">
        <f t="shared" si="49"/>
        <v>0</v>
      </c>
      <c r="AS426"/>
      <c r="AT426"/>
      <c r="AU426"/>
      <c r="AV426"/>
      <c r="AW426"/>
      <c r="AX426"/>
      <c r="AY426"/>
      <c r="AZ426"/>
      <c r="BA426"/>
      <c r="BB426"/>
      <c r="BC426"/>
      <c r="BD426"/>
    </row>
    <row r="427" spans="12:56" ht="27" customHeight="1">
      <c r="L427" s="290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 s="667">
        <f t="shared" si="48"/>
        <v>364</v>
      </c>
      <c r="AQ427">
        <f t="shared" si="50"/>
        <v>0</v>
      </c>
      <c r="AR427">
        <f t="shared" si="49"/>
        <v>0</v>
      </c>
      <c r="AS427"/>
      <c r="AT427"/>
      <c r="AU427"/>
      <c r="AV427"/>
      <c r="AW427"/>
      <c r="AX427"/>
      <c r="AY427"/>
      <c r="AZ427"/>
      <c r="BA427"/>
      <c r="BB427"/>
      <c r="BC427"/>
      <c r="BD427"/>
    </row>
    <row r="428" spans="12:56" ht="27" customHeight="1">
      <c r="L428" s="290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 s="667">
        <f t="shared" si="48"/>
        <v>365</v>
      </c>
      <c r="AQ428">
        <f t="shared" si="50"/>
        <v>0</v>
      </c>
      <c r="AR428">
        <f t="shared" si="49"/>
        <v>0</v>
      </c>
      <c r="AS428"/>
      <c r="AT428"/>
      <c r="AU428"/>
      <c r="AV428"/>
      <c r="AW428"/>
      <c r="AX428"/>
      <c r="AY428"/>
      <c r="AZ428"/>
      <c r="BA428"/>
      <c r="BB428"/>
      <c r="BC428"/>
      <c r="BD428"/>
    </row>
    <row r="429" spans="12:56" ht="27" customHeight="1">
      <c r="L429" s="290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>
        <f t="shared" si="50"/>
        <v>0</v>
      </c>
      <c r="AR429">
        <f t="shared" si="49"/>
        <v>-3.4940000000000002</v>
      </c>
      <c r="AS429"/>
      <c r="AT429"/>
      <c r="AU429"/>
      <c r="AV429"/>
      <c r="AW429"/>
      <c r="AX429"/>
      <c r="AY429"/>
      <c r="AZ429"/>
      <c r="BA429"/>
      <c r="BB429"/>
      <c r="BC429"/>
      <c r="BD429"/>
    </row>
    <row r="430" spans="12:56" ht="27" customHeight="1">
      <c r="L430" s="29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</row>
    <row r="431" spans="12:56" ht="27" customHeight="1">
      <c r="L431" s="290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</row>
    <row r="432" spans="12:56" ht="27" customHeight="1">
      <c r="L432" s="290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</row>
    <row r="433" spans="12:56" ht="27" customHeight="1">
      <c r="L433" s="290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</row>
    <row r="434" spans="12:56" ht="27" customHeight="1">
      <c r="L434" s="290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</row>
    <row r="435" spans="12:56" ht="27" customHeight="1">
      <c r="L435" s="290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</row>
    <row r="436" spans="12:56" ht="27" customHeight="1">
      <c r="L436" s="290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</row>
    <row r="437" spans="12:56" ht="27" customHeight="1">
      <c r="L437" s="290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</row>
    <row r="438" spans="12:56" ht="27" customHeight="1">
      <c r="L438" s="290"/>
    </row>
    <row r="439" spans="12:56" ht="27" customHeight="1">
      <c r="L439" s="290"/>
    </row>
    <row r="440" spans="12:56" ht="27" customHeight="1">
      <c r="L440" s="290"/>
    </row>
    <row r="441" spans="12:56" ht="27" customHeight="1">
      <c r="L441" s="290"/>
    </row>
  </sheetData>
  <sortState ref="AK7:AK32">
    <sortCondition descending="1" ref="AK7"/>
  </sortState>
  <mergeCells count="71">
    <mergeCell ref="AA2:AM2"/>
    <mergeCell ref="AP2:AR2"/>
    <mergeCell ref="AA3:AM3"/>
    <mergeCell ref="M3:Y3"/>
    <mergeCell ref="D243:E243"/>
    <mergeCell ref="F243:G243"/>
    <mergeCell ref="H243:I243"/>
    <mergeCell ref="J243:J245"/>
    <mergeCell ref="M2:Y2"/>
    <mergeCell ref="J7:J9"/>
    <mergeCell ref="H7:I7"/>
    <mergeCell ref="A4:K4"/>
    <mergeCell ref="A2:K3"/>
    <mergeCell ref="K7:K9"/>
    <mergeCell ref="H55:I55"/>
    <mergeCell ref="J55:J57"/>
    <mergeCell ref="D290:E290"/>
    <mergeCell ref="F290:G290"/>
    <mergeCell ref="H290:I290"/>
    <mergeCell ref="J290:J292"/>
    <mergeCell ref="J149:J151"/>
    <mergeCell ref="D196:E196"/>
    <mergeCell ref="F196:G196"/>
    <mergeCell ref="H196:I196"/>
    <mergeCell ref="J196:J198"/>
    <mergeCell ref="A290:A292"/>
    <mergeCell ref="B290:B292"/>
    <mergeCell ref="C290:C292"/>
    <mergeCell ref="A196:A198"/>
    <mergeCell ref="B196:B198"/>
    <mergeCell ref="C196:C198"/>
    <mergeCell ref="A243:A245"/>
    <mergeCell ref="B243:B245"/>
    <mergeCell ref="C243:C245"/>
    <mergeCell ref="D7:E7"/>
    <mergeCell ref="F7:G7"/>
    <mergeCell ref="D55:E55"/>
    <mergeCell ref="F55:G55"/>
    <mergeCell ref="D102:E102"/>
    <mergeCell ref="F102:G102"/>
    <mergeCell ref="A149:A151"/>
    <mergeCell ref="B149:B151"/>
    <mergeCell ref="C149:C151"/>
    <mergeCell ref="A55:A57"/>
    <mergeCell ref="A7:A9"/>
    <mergeCell ref="B55:B57"/>
    <mergeCell ref="C55:C57"/>
    <mergeCell ref="A102:A104"/>
    <mergeCell ref="B102:B104"/>
    <mergeCell ref="C7:C9"/>
    <mergeCell ref="B7:B9"/>
    <mergeCell ref="C102:C104"/>
    <mergeCell ref="H102:I102"/>
    <mergeCell ref="J102:J104"/>
    <mergeCell ref="D149:E149"/>
    <mergeCell ref="F149:G149"/>
    <mergeCell ref="H149:I149"/>
    <mergeCell ref="AA48:AM48"/>
    <mergeCell ref="M5:M6"/>
    <mergeCell ref="N5:N6"/>
    <mergeCell ref="Y5:Y6"/>
    <mergeCell ref="X5:X6"/>
    <mergeCell ref="W5:W6"/>
    <mergeCell ref="V5:V6"/>
    <mergeCell ref="U5:U6"/>
    <mergeCell ref="T5:T6"/>
    <mergeCell ref="S5:S6"/>
    <mergeCell ref="R5:R6"/>
    <mergeCell ref="Q5:Q6"/>
    <mergeCell ref="P5:P6"/>
    <mergeCell ref="O5:O6"/>
  </mergeCells>
  <phoneticPr fontId="26" type="noConversion"/>
  <conditionalFormatting sqref="L8:L54 L158:L219 L260:L441 L106:L156 L56:L62 L79:L103 M63:M78">
    <cfRule type="containsText" dxfId="0" priority="6" stopIfTrue="1" operator="containsText" text="FALSE">
      <formula>NOT(ISERROR(SEARCH("FALSE",L8)))</formula>
    </cfRule>
  </conditionalFormatting>
  <printOptions horizontalCentered="1" verticalCentered="1"/>
  <pageMargins left="0.23622047244094491" right="0" top="0" bottom="0.15748031496062992" header="0" footer="0"/>
  <pageSetup paperSize="9" scale="60" orientation="portrait" horizontalDpi="4294967293" r:id="rId1"/>
  <headerFooter alignWithMargins="0"/>
  <rowBreaks count="1" manualBreakCount="1">
    <brk id="145" max="65535" man="1"/>
  </rowBreaks>
  <colBreaks count="1" manualBreakCount="1">
    <brk id="1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28"/>
  <sheetViews>
    <sheetView showGridLines="0" topLeftCell="A4" workbookViewId="0">
      <selection activeCell="I23" sqref="I23"/>
    </sheetView>
  </sheetViews>
  <sheetFormatPr defaultRowHeight="12.75"/>
  <cols>
    <col min="1" max="1" width="4.42578125" style="70" customWidth="1"/>
    <col min="2" max="2" width="13.28515625" style="70" customWidth="1"/>
    <col min="3" max="3" width="9.85546875" style="70" customWidth="1"/>
    <col min="4" max="4" width="8.85546875" style="70" customWidth="1"/>
    <col min="5" max="5" width="9" style="70" customWidth="1"/>
    <col min="6" max="6" width="9.140625" style="70" customWidth="1"/>
    <col min="7" max="7" width="9.7109375" style="70" customWidth="1"/>
    <col min="8" max="8" width="9.85546875" style="70" customWidth="1"/>
    <col min="9" max="9" width="10.5703125" style="70" customWidth="1"/>
    <col min="10" max="10" width="7.28515625" style="70" customWidth="1"/>
    <col min="11" max="11" width="12.85546875" style="70" customWidth="1"/>
    <col min="12" max="16384" width="9.140625" style="70"/>
  </cols>
  <sheetData>
    <row r="2" spans="1:10" ht="14.25">
      <c r="A2" s="638" t="s">
        <v>164</v>
      </c>
      <c r="B2" s="638"/>
      <c r="C2" s="638"/>
      <c r="D2" s="638"/>
      <c r="E2" s="638"/>
      <c r="F2" s="638"/>
      <c r="G2" s="638"/>
      <c r="H2" s="638"/>
      <c r="I2" s="638"/>
      <c r="J2" s="185"/>
    </row>
    <row r="3" spans="1:10">
      <c r="A3" s="638" t="s">
        <v>17</v>
      </c>
      <c r="B3" s="638"/>
      <c r="C3" s="638"/>
      <c r="D3" s="638"/>
      <c r="E3" s="638"/>
      <c r="F3" s="638"/>
      <c r="G3" s="638"/>
      <c r="H3" s="638"/>
      <c r="I3" s="638"/>
      <c r="J3" s="185"/>
    </row>
    <row r="4" spans="1:10">
      <c r="A4" s="637" t="str">
        <f>+UTAMA!A4</f>
        <v xml:space="preserve">MINGGU KE V NOPEMBER ( S / D TGL 30 NOPEMBER 2015) dalam Juta m3  </v>
      </c>
      <c r="B4" s="637"/>
      <c r="C4" s="637"/>
      <c r="D4" s="637"/>
      <c r="E4" s="637"/>
      <c r="F4" s="637"/>
      <c r="G4" s="637"/>
      <c r="H4" s="637"/>
      <c r="I4" s="637"/>
      <c r="J4" s="186"/>
    </row>
    <row r="5" spans="1:10" ht="13.5" thickBot="1">
      <c r="A5" s="178"/>
      <c r="B5" s="178"/>
      <c r="C5" s="178"/>
      <c r="D5" s="178"/>
      <c r="E5" s="178"/>
      <c r="F5" s="178"/>
      <c r="G5" s="178"/>
      <c r="H5" s="178"/>
      <c r="I5" s="178"/>
      <c r="J5" s="178"/>
    </row>
    <row r="6" spans="1:10" ht="14.25">
      <c r="A6" s="643" t="s">
        <v>18</v>
      </c>
      <c r="B6" s="641" t="s">
        <v>19</v>
      </c>
      <c r="C6" s="639" t="s">
        <v>95</v>
      </c>
      <c r="D6" s="336" t="s">
        <v>25</v>
      </c>
      <c r="E6" s="647" t="s">
        <v>96</v>
      </c>
      <c r="F6" s="648"/>
      <c r="G6" s="645" t="s">
        <v>165</v>
      </c>
      <c r="H6" s="646"/>
      <c r="I6" s="332" t="s">
        <v>69</v>
      </c>
      <c r="J6" s="334" t="s">
        <v>128</v>
      </c>
    </row>
    <row r="7" spans="1:10">
      <c r="A7" s="644"/>
      <c r="B7" s="642"/>
      <c r="C7" s="640"/>
      <c r="D7" s="337" t="s">
        <v>158</v>
      </c>
      <c r="E7" s="197" t="s">
        <v>97</v>
      </c>
      <c r="F7" s="197" t="s">
        <v>22</v>
      </c>
      <c r="G7" s="198" t="s">
        <v>97</v>
      </c>
      <c r="H7" s="198" t="s">
        <v>22</v>
      </c>
      <c r="I7" s="333" t="s">
        <v>22</v>
      </c>
      <c r="J7" s="335" t="s">
        <v>129</v>
      </c>
    </row>
    <row r="8" spans="1:10">
      <c r="A8" s="187">
        <v>1</v>
      </c>
      <c r="B8" s="199">
        <v>2</v>
      </c>
      <c r="C8" s="199">
        <v>3</v>
      </c>
      <c r="D8" s="199">
        <v>4</v>
      </c>
      <c r="E8" s="199">
        <v>5</v>
      </c>
      <c r="F8" s="199">
        <v>6</v>
      </c>
      <c r="G8" s="199">
        <v>7</v>
      </c>
      <c r="H8" s="199">
        <v>8</v>
      </c>
      <c r="I8" s="199">
        <v>9</v>
      </c>
      <c r="J8" s="200">
        <v>10</v>
      </c>
    </row>
    <row r="9" spans="1:10" ht="15" customHeight="1">
      <c r="A9" s="187">
        <v>1</v>
      </c>
      <c r="B9" s="188" t="s">
        <v>28</v>
      </c>
      <c r="C9" s="201">
        <v>35162</v>
      </c>
      <c r="D9" s="183">
        <v>37.046999999999997</v>
      </c>
      <c r="E9" s="202">
        <f>+UTAMA!F11</f>
        <v>48.62</v>
      </c>
      <c r="F9" s="183">
        <f>+UTAMA!H11</f>
        <v>49.54</v>
      </c>
      <c r="G9" s="184">
        <f>+UTAMA!G11</f>
        <v>3.4990000000000001</v>
      </c>
      <c r="H9" s="184">
        <f>+UTAMA!I11</f>
        <v>5.6040000000000001</v>
      </c>
      <c r="I9" s="203">
        <f>IFERROR(+H9/G9*100%*100,0)</f>
        <v>160.16004572735068</v>
      </c>
      <c r="J9" s="204"/>
    </row>
    <row r="10" spans="1:10" ht="15" customHeight="1">
      <c r="A10" s="187">
        <f t="shared" ref="A10:A16" si="0">+A9+1</f>
        <v>2</v>
      </c>
      <c r="B10" s="188" t="s">
        <v>30</v>
      </c>
      <c r="C10" s="201">
        <v>17481</v>
      </c>
      <c r="D10" s="183">
        <v>49.02</v>
      </c>
      <c r="E10" s="179">
        <f>+UTAMA!F13</f>
        <v>65.849999999999994</v>
      </c>
      <c r="F10" s="180">
        <f>+UTAMA!H13</f>
        <v>65.88</v>
      </c>
      <c r="G10" s="181">
        <f>+UTAMA!G13</f>
        <v>3.5659999999999998</v>
      </c>
      <c r="H10" s="182">
        <f>+UTAMA!I13</f>
        <v>3.6059999999999999</v>
      </c>
      <c r="I10" s="203">
        <f t="shared" ref="I10:I16" si="1">IFERROR(+H10/G10*100%*100,0)</f>
        <v>101.12170499158721</v>
      </c>
      <c r="J10" s="204"/>
    </row>
    <row r="11" spans="1:10" ht="15" customHeight="1">
      <c r="A11" s="187">
        <f t="shared" si="0"/>
        <v>3</v>
      </c>
      <c r="B11" s="188" t="s">
        <v>31</v>
      </c>
      <c r="C11" s="201">
        <v>19972</v>
      </c>
      <c r="D11" s="183">
        <v>49.9</v>
      </c>
      <c r="E11" s="179">
        <f>+UTAMA!F14</f>
        <v>461.11</v>
      </c>
      <c r="F11" s="180">
        <f>+UTAMA!H14</f>
        <v>461.73</v>
      </c>
      <c r="G11" s="181">
        <f>+UTAMA!G14</f>
        <v>11.52</v>
      </c>
      <c r="H11" s="182">
        <f>+UTAMA!I14</f>
        <v>20.079999999999998</v>
      </c>
      <c r="I11" s="203">
        <f t="shared" si="1"/>
        <v>174.30555555555557</v>
      </c>
      <c r="J11" s="204"/>
    </row>
    <row r="12" spans="1:10" ht="15" customHeight="1">
      <c r="A12" s="187">
        <f t="shared" si="0"/>
        <v>4</v>
      </c>
      <c r="B12" s="188" t="s">
        <v>34</v>
      </c>
      <c r="C12" s="201">
        <v>59544</v>
      </c>
      <c r="D12" s="183">
        <v>723.16</v>
      </c>
      <c r="E12" s="179">
        <f>+UTAMA!F17</f>
        <v>76</v>
      </c>
      <c r="F12" s="183">
        <f>+UTAMA!H17</f>
        <v>70.2</v>
      </c>
      <c r="G12" s="181">
        <f>+UTAMA!G17</f>
        <v>189.06</v>
      </c>
      <c r="H12" s="181">
        <f>+UTAMA!I17</f>
        <v>99.438000000000002</v>
      </c>
      <c r="I12" s="203">
        <f t="shared" si="1"/>
        <v>52.596001269438275</v>
      </c>
      <c r="J12" s="205"/>
    </row>
    <row r="13" spans="1:10" ht="15" customHeight="1">
      <c r="A13" s="187">
        <f t="shared" si="0"/>
        <v>5</v>
      </c>
      <c r="B13" s="188" t="s">
        <v>44</v>
      </c>
      <c r="C13" s="201">
        <v>28109</v>
      </c>
      <c r="D13" s="183">
        <v>440</v>
      </c>
      <c r="E13" s="179">
        <f>+UTAMA!F26</f>
        <v>127.27</v>
      </c>
      <c r="F13" s="180">
        <f>+UTAMA!H26</f>
        <v>127.04</v>
      </c>
      <c r="G13" s="184">
        <f>+UTAMA!G26</f>
        <v>64.412999999999997</v>
      </c>
      <c r="H13" s="184">
        <f>+UTAMA!I26</f>
        <v>60.188899999999997</v>
      </c>
      <c r="I13" s="203">
        <f t="shared" si="1"/>
        <v>93.442162296430837</v>
      </c>
      <c r="J13" s="205"/>
    </row>
    <row r="14" spans="1:10" ht="15" customHeight="1">
      <c r="A14" s="187">
        <f t="shared" si="0"/>
        <v>6</v>
      </c>
      <c r="B14" s="188" t="s">
        <v>64</v>
      </c>
      <c r="C14" s="201">
        <v>6485</v>
      </c>
      <c r="D14" s="183">
        <v>38.036000000000001</v>
      </c>
      <c r="E14" s="179">
        <f>+UTAMA!F46</f>
        <v>49.3</v>
      </c>
      <c r="F14" s="180">
        <f>+UTAMA!H46</f>
        <v>62.85</v>
      </c>
      <c r="G14" s="181">
        <f>+UTAMA!G46</f>
        <v>3.1539999999999999</v>
      </c>
      <c r="H14" s="182">
        <f>+UTAMA!I46</f>
        <v>18.027000000000001</v>
      </c>
      <c r="I14" s="203">
        <f t="shared" si="1"/>
        <v>571.55992390615097</v>
      </c>
      <c r="J14" s="205"/>
    </row>
    <row r="15" spans="1:10" ht="15" customHeight="1">
      <c r="A15" s="187">
        <f t="shared" si="0"/>
        <v>7</v>
      </c>
      <c r="B15" s="188" t="s">
        <v>65</v>
      </c>
      <c r="C15" s="201">
        <v>31109</v>
      </c>
      <c r="D15" s="183">
        <v>412.66</v>
      </c>
      <c r="E15" s="179">
        <f>+UTAMA!F47</f>
        <v>162</v>
      </c>
      <c r="F15" s="180">
        <f>+UTAMA!H47</f>
        <v>161.97999999999999</v>
      </c>
      <c r="G15" s="181">
        <f>+UTAMA!G47</f>
        <v>176.767</v>
      </c>
      <c r="H15" s="182">
        <f>+UTAMA!I47</f>
        <v>175.608</v>
      </c>
      <c r="I15" s="203">
        <f t="shared" si="1"/>
        <v>99.344334632595448</v>
      </c>
      <c r="J15" s="205"/>
    </row>
    <row r="16" spans="1:10" ht="15" customHeight="1">
      <c r="A16" s="187">
        <f t="shared" si="0"/>
        <v>8</v>
      </c>
      <c r="B16" s="188" t="s">
        <v>66</v>
      </c>
      <c r="C16" s="201">
        <v>8400</v>
      </c>
      <c r="D16" s="183">
        <v>31.8</v>
      </c>
      <c r="E16" s="179">
        <f>+UTAMA!F48</f>
        <v>229.04</v>
      </c>
      <c r="F16" s="180">
        <f>+UTAMA!H48</f>
        <v>229.02</v>
      </c>
      <c r="G16" s="181">
        <f>+UTAMA!G48</f>
        <v>16.48</v>
      </c>
      <c r="H16" s="182">
        <f>+UTAMA!I48</f>
        <v>16.36</v>
      </c>
      <c r="I16" s="203">
        <f t="shared" si="1"/>
        <v>99.271844660194162</v>
      </c>
      <c r="J16" s="205"/>
    </row>
    <row r="17" spans="1:10" ht="15" customHeight="1">
      <c r="A17" s="206"/>
      <c r="B17" s="199" t="s">
        <v>92</v>
      </c>
      <c r="C17" s="201">
        <f>SUM(C9:C16)</f>
        <v>206262</v>
      </c>
      <c r="D17" s="183">
        <f>SUM(D9:D16)</f>
        <v>1781.623</v>
      </c>
      <c r="E17" s="179"/>
      <c r="F17" s="201"/>
      <c r="G17" s="181">
        <f>SUM(G9:G16)</f>
        <v>468.459</v>
      </c>
      <c r="H17" s="181">
        <f>SUM(H9:H16)</f>
        <v>398.9119</v>
      </c>
      <c r="I17" s="207">
        <f>+H17-G17</f>
        <v>-69.5471</v>
      </c>
      <c r="J17" s="208"/>
    </row>
    <row r="18" spans="1:10" ht="15" customHeight="1" thickBot="1">
      <c r="A18" s="209"/>
      <c r="B18" s="210" t="s">
        <v>69</v>
      </c>
      <c r="C18" s="210"/>
      <c r="D18" s="211"/>
      <c r="E18" s="212"/>
      <c r="F18" s="213"/>
      <c r="G18" s="214" t="s">
        <v>98</v>
      </c>
      <c r="H18" s="215">
        <f>+H17/G17*100%</f>
        <v>0.85154068979355713</v>
      </c>
      <c r="I18" s="215">
        <f>+I17/G17</f>
        <v>-0.14845931020644282</v>
      </c>
      <c r="J18" s="216"/>
    </row>
    <row r="19" spans="1:10">
      <c r="A19" s="178"/>
      <c r="B19" s="189" t="s">
        <v>93</v>
      </c>
      <c r="C19" s="189"/>
      <c r="D19" s="189"/>
      <c r="E19" s="178"/>
      <c r="F19" s="178"/>
      <c r="G19" s="178"/>
      <c r="H19" s="178"/>
      <c r="I19" s="178"/>
      <c r="J19" s="178"/>
    </row>
    <row r="20" spans="1:10" ht="15" customHeight="1">
      <c r="A20" s="178"/>
      <c r="B20" s="178" t="s">
        <v>94</v>
      </c>
      <c r="C20" s="178"/>
      <c r="D20" s="178"/>
      <c r="E20" s="178"/>
      <c r="F20" s="178"/>
      <c r="G20" s="178"/>
      <c r="H20" s="178"/>
      <c r="I20" s="178" t="s">
        <v>99</v>
      </c>
      <c r="J20" s="178"/>
    </row>
    <row r="21" spans="1:10" ht="15" customHeight="1">
      <c r="A21" s="178"/>
      <c r="B21" s="178" t="s">
        <v>100</v>
      </c>
      <c r="C21" s="190" t="s">
        <v>101</v>
      </c>
      <c r="D21" s="190"/>
      <c r="E21" s="178" t="s">
        <v>102</v>
      </c>
      <c r="F21" s="178"/>
      <c r="G21" s="178"/>
      <c r="H21" s="339" t="s">
        <v>199</v>
      </c>
      <c r="I21" s="499">
        <f>COUNTIF(I9:I16,"&gt;100")</f>
        <v>4</v>
      </c>
      <c r="J21" s="186"/>
    </row>
    <row r="22" spans="1:10" ht="15" customHeight="1">
      <c r="A22" s="178"/>
      <c r="B22" s="178" t="s">
        <v>103</v>
      </c>
      <c r="C22" s="190" t="s">
        <v>101</v>
      </c>
      <c r="D22" s="190"/>
      <c r="E22" s="178" t="s">
        <v>104</v>
      </c>
      <c r="F22" s="178"/>
      <c r="G22" s="178"/>
      <c r="H22" s="339" t="s">
        <v>199</v>
      </c>
      <c r="I22" s="498">
        <f>COUNTIFS(I9:I16,"&gt;=85",I9:I16,"&lt;=100")</f>
        <v>3</v>
      </c>
      <c r="J22" s="186"/>
    </row>
    <row r="23" spans="1:10" ht="15" customHeight="1">
      <c r="A23" s="178"/>
      <c r="B23" s="178" t="s">
        <v>105</v>
      </c>
      <c r="C23" s="190" t="s">
        <v>101</v>
      </c>
      <c r="D23" s="190"/>
      <c r="E23" s="178" t="s">
        <v>106</v>
      </c>
      <c r="F23" s="178"/>
      <c r="G23" s="178"/>
      <c r="H23" s="339" t="s">
        <v>199</v>
      </c>
      <c r="I23" s="497">
        <f>COUNTIFS(I9:I16,"&gt;0",I9:I16,"&lt;85")</f>
        <v>1</v>
      </c>
      <c r="J23" s="186"/>
    </row>
    <row r="24" spans="1:10" ht="15" customHeight="1" thickBot="1">
      <c r="A24" s="178"/>
      <c r="B24" s="191">
        <v>0</v>
      </c>
      <c r="C24" s="190" t="s">
        <v>101</v>
      </c>
      <c r="D24" s="190"/>
      <c r="E24" s="178" t="s">
        <v>107</v>
      </c>
      <c r="F24" s="178"/>
      <c r="G24" s="178"/>
      <c r="H24" s="339" t="s">
        <v>199</v>
      </c>
      <c r="I24" s="496">
        <f>COUNTIF(I9:I16,"0")</f>
        <v>0</v>
      </c>
      <c r="J24" s="186"/>
    </row>
    <row r="25" spans="1:10" ht="15" customHeight="1" thickTop="1">
      <c r="A25" s="178"/>
      <c r="B25" s="178"/>
      <c r="C25" s="178"/>
      <c r="D25" s="178"/>
      <c r="E25" s="178"/>
      <c r="F25" s="637" t="s">
        <v>92</v>
      </c>
      <c r="G25" s="637"/>
      <c r="H25" s="445" t="s">
        <v>101</v>
      </c>
      <c r="I25" s="192">
        <f>SUM(I21:I24)</f>
        <v>8</v>
      </c>
      <c r="J25" s="193"/>
    </row>
    <row r="26" spans="1:10" ht="17.100000000000001" customHeight="1">
      <c r="F26" s="194"/>
      <c r="G26" s="194"/>
      <c r="H26" s="195"/>
      <c r="I26" s="196"/>
      <c r="J26" s="196"/>
    </row>
    <row r="27" spans="1:10" ht="17.100000000000001" customHeight="1">
      <c r="F27" s="194"/>
      <c r="G27" s="194"/>
      <c r="H27" s="195"/>
      <c r="I27" s="196"/>
      <c r="J27" s="196"/>
    </row>
    <row r="28" spans="1:10">
      <c r="I28" s="176"/>
      <c r="J28" s="176"/>
    </row>
  </sheetData>
  <mergeCells count="9">
    <mergeCell ref="F25:G25"/>
    <mergeCell ref="A2:I2"/>
    <mergeCell ref="A3:I3"/>
    <mergeCell ref="A4:I4"/>
    <mergeCell ref="C6:C7"/>
    <mergeCell ref="B6:B7"/>
    <mergeCell ref="A6:A7"/>
    <mergeCell ref="G6:H6"/>
    <mergeCell ref="E6:F6"/>
  </mergeCells>
  <phoneticPr fontId="26" type="noConversion"/>
  <conditionalFormatting sqref="I9:I16">
    <cfRule type="cellIs" dxfId="8" priority="5" operator="greaterThan">
      <formula>100</formula>
    </cfRule>
    <cfRule type="cellIs" dxfId="7" priority="4" operator="between">
      <formula>85</formula>
      <formula>100</formula>
    </cfRule>
    <cfRule type="cellIs" dxfId="6" priority="3" operator="lessThan">
      <formula>85</formula>
    </cfRule>
    <cfRule type="cellIs" dxfId="5" priority="1" operator="equal">
      <formula>0</formula>
    </cfRule>
  </conditionalFormatting>
  <pageMargins left="1.0236220472440944" right="0.23622047244094491" top="0.27559055118110237" bottom="0.55118110236220474" header="0.82677165354330717" footer="0.51181102362204722"/>
  <pageSetup paperSize="9" scale="90" orientation="portrait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65"/>
  <sheetViews>
    <sheetView showGridLines="0" topLeftCell="A7" workbookViewId="0">
      <selection activeCell="J94" sqref="J94"/>
    </sheetView>
  </sheetViews>
  <sheetFormatPr defaultRowHeight="12.75"/>
  <cols>
    <col min="1" max="1" width="18.140625" style="70" customWidth="1"/>
    <col min="2" max="2" width="17.28515625" style="70" customWidth="1"/>
    <col min="3" max="3" width="9.5703125" style="70" customWidth="1"/>
    <col min="4" max="4" width="11.85546875" style="70" customWidth="1"/>
    <col min="5" max="5" width="10.28515625" style="70" customWidth="1"/>
    <col min="6" max="6" width="11.85546875" style="70" customWidth="1"/>
    <col min="7" max="7" width="11.140625" style="70" customWidth="1"/>
    <col min="8" max="8" width="11.7109375" style="70" customWidth="1"/>
    <col min="9" max="9" width="11.42578125" style="70" customWidth="1"/>
    <col min="10" max="16384" width="9.140625" style="70"/>
  </cols>
  <sheetData>
    <row r="1" spans="1:9" ht="21">
      <c r="A1" s="111"/>
      <c r="B1" s="82"/>
      <c r="C1" s="82"/>
      <c r="D1" s="82"/>
      <c r="E1" s="82"/>
      <c r="F1" s="82"/>
      <c r="G1" s="82"/>
    </row>
    <row r="2" spans="1:9" ht="18">
      <c r="A2" s="649" t="s">
        <v>166</v>
      </c>
      <c r="B2" s="649"/>
      <c r="C2" s="649"/>
      <c r="D2" s="649"/>
      <c r="E2" s="649"/>
      <c r="F2" s="649"/>
      <c r="G2" s="649"/>
      <c r="H2" s="649"/>
      <c r="I2" s="649"/>
    </row>
    <row r="3" spans="1:9" ht="15.75">
      <c r="A3" s="649" t="s">
        <v>17</v>
      </c>
      <c r="B3" s="649"/>
      <c r="C3" s="649"/>
      <c r="D3" s="649"/>
      <c r="E3" s="649"/>
      <c r="F3" s="649"/>
      <c r="G3" s="649"/>
      <c r="H3" s="649"/>
      <c r="I3" s="649"/>
    </row>
    <row r="4" spans="1:9" ht="15.75">
      <c r="A4" s="649" t="str">
        <f>+UTAMA!A4</f>
        <v xml:space="preserve">MINGGU KE V NOPEMBER ( S / D TGL 30 NOPEMBER 2015) dalam Juta m3  </v>
      </c>
      <c r="B4" s="649"/>
      <c r="C4" s="649"/>
      <c r="D4" s="649"/>
      <c r="E4" s="649"/>
      <c r="F4" s="649"/>
      <c r="G4" s="649"/>
      <c r="H4" s="649"/>
      <c r="I4" s="649"/>
    </row>
    <row r="5" spans="1:9" ht="13.5" thickBot="1"/>
    <row r="6" spans="1:9" ht="21" customHeight="1">
      <c r="A6" s="652" t="s">
        <v>18</v>
      </c>
      <c r="B6" s="650" t="s">
        <v>19</v>
      </c>
      <c r="C6" s="474" t="s">
        <v>108</v>
      </c>
      <c r="D6" s="475" t="s">
        <v>25</v>
      </c>
      <c r="E6" s="654" t="s">
        <v>109</v>
      </c>
      <c r="F6" s="655"/>
      <c r="G6" s="656" t="s">
        <v>167</v>
      </c>
      <c r="H6" s="657"/>
      <c r="I6" s="476" t="s">
        <v>69</v>
      </c>
    </row>
    <row r="7" spans="1:9" ht="15.75">
      <c r="A7" s="653"/>
      <c r="B7" s="651"/>
      <c r="C7" s="477" t="s">
        <v>110</v>
      </c>
      <c r="D7" s="478" t="s">
        <v>159</v>
      </c>
      <c r="E7" s="479" t="s">
        <v>97</v>
      </c>
      <c r="F7" s="479" t="s">
        <v>22</v>
      </c>
      <c r="G7" s="480" t="s">
        <v>97</v>
      </c>
      <c r="H7" s="480" t="s">
        <v>22</v>
      </c>
      <c r="I7" s="481" t="s">
        <v>22</v>
      </c>
    </row>
    <row r="8" spans="1:9" ht="15.75">
      <c r="A8" s="222">
        <v>1</v>
      </c>
      <c r="B8" s="221">
        <v>2</v>
      </c>
      <c r="C8" s="221">
        <v>3</v>
      </c>
      <c r="D8" s="221">
        <v>4</v>
      </c>
      <c r="E8" s="221">
        <v>5</v>
      </c>
      <c r="F8" s="221">
        <v>6</v>
      </c>
      <c r="G8" s="221">
        <v>7</v>
      </c>
      <c r="H8" s="221">
        <v>8</v>
      </c>
      <c r="I8" s="223">
        <v>9</v>
      </c>
    </row>
    <row r="9" spans="1:9" ht="15.75">
      <c r="A9" s="222">
        <v>1</v>
      </c>
      <c r="B9" s="224" t="s">
        <v>29</v>
      </c>
      <c r="C9" s="225">
        <v>28310</v>
      </c>
      <c r="D9" s="226">
        <v>7.77</v>
      </c>
      <c r="E9" s="173">
        <f>+UTAMA!F12</f>
        <v>334.74</v>
      </c>
      <c r="F9" s="175">
        <f>+UTAMA!H12</f>
        <v>336.3</v>
      </c>
      <c r="G9" s="174">
        <f>+UTAMA!G12</f>
        <v>3.75</v>
      </c>
      <c r="H9" s="174">
        <f>+UTAMA!I12</f>
        <v>5.0049999999999999</v>
      </c>
      <c r="I9" s="330">
        <f>IFERROR(+H9/G9*100%*100,0)</f>
        <v>133.46666666666667</v>
      </c>
    </row>
    <row r="10" spans="1:9" ht="15.75">
      <c r="A10" s="222">
        <f>1+A9</f>
        <v>2</v>
      </c>
      <c r="B10" s="224" t="s">
        <v>32</v>
      </c>
      <c r="C10" s="225">
        <v>4959</v>
      </c>
      <c r="D10" s="226">
        <v>9.5030000000000001</v>
      </c>
      <c r="E10" s="173">
        <f>+UTAMA!F15</f>
        <v>198.27</v>
      </c>
      <c r="F10" s="175">
        <f>+UTAMA!H15</f>
        <v>192.6</v>
      </c>
      <c r="G10" s="174">
        <f>+UTAMA!G15</f>
        <v>2.5419999999999998</v>
      </c>
      <c r="H10" s="174">
        <f>+UTAMA!I15</f>
        <v>0.54800000000000004</v>
      </c>
      <c r="I10" s="330">
        <f t="shared" ref="I10:I38" si="0">IFERROR(+H10/G10*100%*100,0)</f>
        <v>21.557828481510626</v>
      </c>
    </row>
    <row r="11" spans="1:9" ht="15.75">
      <c r="A11" s="222">
        <f t="shared" ref="A11:A38" si="1">+A10+1</f>
        <v>3</v>
      </c>
      <c r="B11" s="224" t="s">
        <v>33</v>
      </c>
      <c r="C11" s="225">
        <v>6052</v>
      </c>
      <c r="D11" s="226">
        <v>5.1509999999999998</v>
      </c>
      <c r="E11" s="173">
        <f>+UTAMA!F16</f>
        <v>310.41000000000003</v>
      </c>
      <c r="F11" s="175">
        <f>+UTAMA!H16</f>
        <v>301.5</v>
      </c>
      <c r="G11" s="174">
        <f>+UTAMA!G16</f>
        <v>1.321</v>
      </c>
      <c r="H11" s="174">
        <f>UTAMA!I16</f>
        <v>0</v>
      </c>
      <c r="I11" s="330">
        <f t="shared" si="0"/>
        <v>0</v>
      </c>
    </row>
    <row r="12" spans="1:9" ht="15.75">
      <c r="A12" s="222">
        <f t="shared" si="1"/>
        <v>4</v>
      </c>
      <c r="B12" s="224" t="s">
        <v>35</v>
      </c>
      <c r="C12" s="225">
        <v>923</v>
      </c>
      <c r="D12" s="226">
        <v>2.0920000000000001</v>
      </c>
      <c r="E12" s="173">
        <f>+UTAMA!F18</f>
        <v>115.4</v>
      </c>
      <c r="F12" s="177">
        <f>+UTAMA!H18</f>
        <v>110.5</v>
      </c>
      <c r="G12" s="174">
        <f>+UTAMA!G18</f>
        <v>0.38600000000000001</v>
      </c>
      <c r="H12" s="227">
        <f>+UTAMA!I18</f>
        <v>0</v>
      </c>
      <c r="I12" s="330">
        <f t="shared" si="0"/>
        <v>0</v>
      </c>
    </row>
    <row r="13" spans="1:9" ht="15.75">
      <c r="A13" s="222">
        <f t="shared" si="1"/>
        <v>5</v>
      </c>
      <c r="B13" s="224" t="s">
        <v>36</v>
      </c>
      <c r="C13" s="225">
        <v>251</v>
      </c>
      <c r="D13" s="226">
        <v>2.3530000000000002</v>
      </c>
      <c r="E13" s="173">
        <f>+UTAMA!F19</f>
        <v>116.16</v>
      </c>
      <c r="F13" s="177">
        <f>+UTAMA!H19</f>
        <v>116.72</v>
      </c>
      <c r="G13" s="174">
        <f>+UTAMA!G19</f>
        <v>0.53500000000000003</v>
      </c>
      <c r="H13" s="227">
        <f>+UTAMA!I19</f>
        <v>0.68300000000000005</v>
      </c>
      <c r="I13" s="330">
        <f t="shared" si="0"/>
        <v>127.66355140186916</v>
      </c>
    </row>
    <row r="14" spans="1:9" ht="15.75">
      <c r="A14" s="222">
        <f t="shared" si="1"/>
        <v>6</v>
      </c>
      <c r="B14" s="224" t="s">
        <v>37</v>
      </c>
      <c r="C14" s="225">
        <v>440</v>
      </c>
      <c r="D14" s="226">
        <v>4.5999999999999996</v>
      </c>
      <c r="E14" s="173">
        <f>+UTAMA!F20</f>
        <v>38.450000000000003</v>
      </c>
      <c r="F14" s="177">
        <f>+UTAMA!H20</f>
        <v>40.1</v>
      </c>
      <c r="G14" s="174">
        <f>+UTAMA!G20</f>
        <v>0.40500000000000003</v>
      </c>
      <c r="H14" s="227">
        <f>+UTAMA!I20</f>
        <v>0.82399999999999995</v>
      </c>
      <c r="I14" s="330">
        <f t="shared" si="0"/>
        <v>203.45679012345678</v>
      </c>
    </row>
    <row r="15" spans="1:9" ht="15.75">
      <c r="A15" s="222">
        <f t="shared" si="1"/>
        <v>7</v>
      </c>
      <c r="B15" s="224" t="s">
        <v>39</v>
      </c>
      <c r="C15" s="225">
        <v>775</v>
      </c>
      <c r="D15" s="226">
        <v>2.4159999999999999</v>
      </c>
      <c r="E15" s="173">
        <f>+UTAMA!F21</f>
        <v>46.79</v>
      </c>
      <c r="F15" s="175">
        <f>+UTAMA!H21</f>
        <v>42</v>
      </c>
      <c r="G15" s="174">
        <f>+UTAMA!G21</f>
        <v>0.88900000000000001</v>
      </c>
      <c r="H15" s="174">
        <f>+UTAMA!I21</f>
        <v>0</v>
      </c>
      <c r="I15" s="330">
        <f t="shared" si="0"/>
        <v>0</v>
      </c>
    </row>
    <row r="16" spans="1:9" ht="15.75">
      <c r="A16" s="222">
        <f t="shared" si="1"/>
        <v>8</v>
      </c>
      <c r="B16" s="224" t="s">
        <v>40</v>
      </c>
      <c r="C16" s="225">
        <v>750</v>
      </c>
      <c r="D16" s="226">
        <v>1.093</v>
      </c>
      <c r="E16" s="173">
        <f>+UTAMA!F22</f>
        <v>74.83</v>
      </c>
      <c r="F16" s="175">
        <f>+UTAMA!H22</f>
        <v>73.78</v>
      </c>
      <c r="G16" s="174">
        <f>+UTAMA!G22</f>
        <v>0.25700000000000001</v>
      </c>
      <c r="H16" s="174">
        <f>+UTAMA!I22</f>
        <v>0.16700000000000001</v>
      </c>
      <c r="I16" s="330">
        <f t="shared" si="0"/>
        <v>64.980544747081709</v>
      </c>
    </row>
    <row r="17" spans="1:9" ht="15.75">
      <c r="A17" s="222">
        <f t="shared" si="1"/>
        <v>9</v>
      </c>
      <c r="B17" s="224" t="s">
        <v>41</v>
      </c>
      <c r="C17" s="225">
        <v>482</v>
      </c>
      <c r="D17" s="226">
        <v>0.42899999999999999</v>
      </c>
      <c r="E17" s="173">
        <f>+UTAMA!F23</f>
        <v>81.209999999999994</v>
      </c>
      <c r="F17" s="175">
        <f>+UTAMA!H23</f>
        <v>80.78</v>
      </c>
      <c r="G17" s="174">
        <f>+UTAMA!G23</f>
        <v>0.20699999999999999</v>
      </c>
      <c r="H17" s="174">
        <f>+UTAMA!I23</f>
        <v>0.16</v>
      </c>
      <c r="I17" s="330">
        <f t="shared" si="0"/>
        <v>77.294685990338181</v>
      </c>
    </row>
    <row r="18" spans="1:9" ht="15.75">
      <c r="A18" s="222">
        <f t="shared" si="1"/>
        <v>10</v>
      </c>
      <c r="B18" s="224" t="s">
        <v>42</v>
      </c>
      <c r="C18" s="225">
        <v>366</v>
      </c>
      <c r="D18" s="226">
        <v>0.25</v>
      </c>
      <c r="E18" s="173">
        <f>+UTAMA!F24</f>
        <v>68.72</v>
      </c>
      <c r="F18" s="177">
        <f>+UTAMA!H24</f>
        <v>67.989999999999995</v>
      </c>
      <c r="G18" s="174">
        <f>+UTAMA!G24</f>
        <v>0.10199999999999999</v>
      </c>
      <c r="H18" s="227">
        <f>+UTAMA!I24</f>
        <v>5.1999999999999998E-2</v>
      </c>
      <c r="I18" s="330">
        <f t="shared" si="0"/>
        <v>50.980392156862742</v>
      </c>
    </row>
    <row r="19" spans="1:9" ht="15.75">
      <c r="A19" s="222">
        <f>+A18+1</f>
        <v>11</v>
      </c>
      <c r="B19" s="224" t="s">
        <v>43</v>
      </c>
      <c r="C19" s="225">
        <v>260</v>
      </c>
      <c r="D19" s="226">
        <v>0.38500000000000001</v>
      </c>
      <c r="E19" s="173">
        <f>+UTAMA!F25</f>
        <v>44.95</v>
      </c>
      <c r="F19" s="177">
        <f>+UTAMA!H25</f>
        <v>43</v>
      </c>
      <c r="G19" s="174">
        <f>+UTAMA!G25</f>
        <v>2.7E-2</v>
      </c>
      <c r="H19" s="227">
        <f>UTAMA!I25</f>
        <v>0</v>
      </c>
      <c r="I19" s="330">
        <f>IFERROR(+H19/G19*100%*100,0)</f>
        <v>0</v>
      </c>
    </row>
    <row r="20" spans="1:9" ht="15.75">
      <c r="A20" s="222">
        <f>+A19+1</f>
        <v>12</v>
      </c>
      <c r="B20" s="224" t="s">
        <v>45</v>
      </c>
      <c r="C20" s="225">
        <v>874</v>
      </c>
      <c r="D20" s="226">
        <v>3.7519999999999998</v>
      </c>
      <c r="E20" s="173">
        <f>+UTAMA!F27</f>
        <v>107.37</v>
      </c>
      <c r="F20" s="177">
        <f>+UTAMA!H27</f>
        <v>104.04</v>
      </c>
      <c r="G20" s="174">
        <f>+UTAMA!G27</f>
        <v>1.2569999999999999</v>
      </c>
      <c r="H20" s="227">
        <f>+UTAMA!I27</f>
        <v>0.49399999999999999</v>
      </c>
      <c r="I20" s="330">
        <f t="shared" si="0"/>
        <v>39.29992044550518</v>
      </c>
    </row>
    <row r="21" spans="1:9" ht="15.75">
      <c r="A21" s="222">
        <f>+A20+1</f>
        <v>13</v>
      </c>
      <c r="B21" s="224" t="s">
        <v>46</v>
      </c>
      <c r="C21" s="225">
        <v>392</v>
      </c>
      <c r="D21" s="226">
        <v>1.2</v>
      </c>
      <c r="E21" s="173">
        <f>+UTAMA!F28</f>
        <v>223.78</v>
      </c>
      <c r="F21" s="177">
        <f>+UTAMA!H28</f>
        <v>220.5</v>
      </c>
      <c r="G21" s="174">
        <f>+UTAMA!G28</f>
        <v>0.14000000000000001</v>
      </c>
      <c r="H21" s="227">
        <f>+UTAMA!I28</f>
        <v>0</v>
      </c>
      <c r="I21" s="330">
        <f t="shared" si="0"/>
        <v>0</v>
      </c>
    </row>
    <row r="22" spans="1:9" ht="15.75">
      <c r="A22" s="222">
        <f t="shared" si="1"/>
        <v>14</v>
      </c>
      <c r="B22" s="224" t="s">
        <v>47</v>
      </c>
      <c r="C22" s="225">
        <v>500</v>
      </c>
      <c r="D22" s="226">
        <v>0.65100000000000002</v>
      </c>
      <c r="E22" s="173">
        <f>+UTAMA!F29</f>
        <v>219.53</v>
      </c>
      <c r="F22" s="177">
        <f>+UTAMA!H29</f>
        <v>215.7</v>
      </c>
      <c r="G22" s="174">
        <f>+UTAMA!G29</f>
        <v>0.254</v>
      </c>
      <c r="H22" s="227">
        <f>+UTAMA!I29</f>
        <v>6.4000000000000001E-2</v>
      </c>
      <c r="I22" s="330">
        <f t="shared" si="0"/>
        <v>25.196850393700785</v>
      </c>
    </row>
    <row r="23" spans="1:9" ht="15.75">
      <c r="A23" s="222">
        <f t="shared" si="1"/>
        <v>15</v>
      </c>
      <c r="B23" s="224" t="s">
        <v>48</v>
      </c>
      <c r="C23" s="225">
        <v>700</v>
      </c>
      <c r="D23" s="226">
        <v>1.5820000000000001</v>
      </c>
      <c r="E23" s="173">
        <f>+UTAMA!F30</f>
        <v>191.82</v>
      </c>
      <c r="F23" s="177">
        <f>+UTAMA!H30</f>
        <v>192.15</v>
      </c>
      <c r="G23" s="174">
        <f>+UTAMA!G30</f>
        <v>0.82299999999999995</v>
      </c>
      <c r="H23" s="227">
        <f>+UTAMA!I30</f>
        <v>0.90800000000000003</v>
      </c>
      <c r="I23" s="330">
        <f t="shared" si="0"/>
        <v>110.32806804374242</v>
      </c>
    </row>
    <row r="24" spans="1:9" ht="15.75">
      <c r="A24" s="222">
        <f t="shared" si="1"/>
        <v>16</v>
      </c>
      <c r="B24" s="224" t="s">
        <v>49</v>
      </c>
      <c r="C24" s="225">
        <v>87</v>
      </c>
      <c r="D24" s="226">
        <v>0.47899999999999998</v>
      </c>
      <c r="E24" s="173">
        <f>+UTAMA!F31</f>
        <v>172.72</v>
      </c>
      <c r="F24" s="177">
        <f>+UTAMA!H31</f>
        <v>171.5</v>
      </c>
      <c r="G24" s="174">
        <f>+UTAMA!G31</f>
        <v>0.109</v>
      </c>
      <c r="H24" s="227">
        <f>+UTAMA!I31</f>
        <v>0</v>
      </c>
      <c r="I24" s="330">
        <f t="shared" si="0"/>
        <v>0</v>
      </c>
    </row>
    <row r="25" spans="1:9" ht="15.75">
      <c r="A25" s="222">
        <f t="shared" si="1"/>
        <v>17</v>
      </c>
      <c r="B25" s="224" t="s">
        <v>50</v>
      </c>
      <c r="C25" s="225">
        <v>354</v>
      </c>
      <c r="D25" s="226">
        <v>0.79200000000000004</v>
      </c>
      <c r="E25" s="173">
        <f>+UTAMA!F32</f>
        <v>224.8</v>
      </c>
      <c r="F25" s="177">
        <f>+UTAMA!H32</f>
        <v>216</v>
      </c>
      <c r="G25" s="174">
        <f>+UTAMA!G32</f>
        <v>0.41699999999999998</v>
      </c>
      <c r="H25" s="227">
        <f>+UTAMA!I32</f>
        <v>0</v>
      </c>
      <c r="I25" s="330">
        <f t="shared" si="0"/>
        <v>0</v>
      </c>
    </row>
    <row r="26" spans="1:9" ht="15.75">
      <c r="A26" s="222">
        <f t="shared" si="1"/>
        <v>18</v>
      </c>
      <c r="B26" s="224" t="s">
        <v>51</v>
      </c>
      <c r="C26" s="225">
        <v>637</v>
      </c>
      <c r="D26" s="226">
        <v>2.1240000000000001</v>
      </c>
      <c r="E26" s="173">
        <f>+UTAMA!F33</f>
        <v>241.44</v>
      </c>
      <c r="F26" s="177">
        <f>+UTAMA!H33</f>
        <v>236.5</v>
      </c>
      <c r="G26" s="174">
        <f>+UTAMA!G33</f>
        <v>0.39100000000000001</v>
      </c>
      <c r="H26" s="227">
        <f>+UTAMA!I33</f>
        <v>0</v>
      </c>
      <c r="I26" s="330">
        <f t="shared" si="0"/>
        <v>0</v>
      </c>
    </row>
    <row r="27" spans="1:9" ht="15.75">
      <c r="A27" s="222">
        <f t="shared" si="1"/>
        <v>19</v>
      </c>
      <c r="B27" s="224" t="s">
        <v>52</v>
      </c>
      <c r="C27" s="225">
        <v>7394</v>
      </c>
      <c r="D27" s="226">
        <v>5</v>
      </c>
      <c r="E27" s="173">
        <f>+UTAMA!F34</f>
        <v>156.65</v>
      </c>
      <c r="F27" s="175">
        <f>+UTAMA!H34</f>
        <v>151.35</v>
      </c>
      <c r="G27" s="174">
        <f>+UTAMA!G34</f>
        <v>1.1679999999999999</v>
      </c>
      <c r="H27" s="174">
        <f>+UTAMA!I34</f>
        <v>5.6800000000000003E-2</v>
      </c>
      <c r="I27" s="330">
        <f t="shared" si="0"/>
        <v>4.8630136986301382</v>
      </c>
    </row>
    <row r="28" spans="1:9" ht="15.75">
      <c r="A28" s="222">
        <f t="shared" si="1"/>
        <v>20</v>
      </c>
      <c r="B28" s="224" t="s">
        <v>53</v>
      </c>
      <c r="C28" s="225">
        <v>2410</v>
      </c>
      <c r="D28" s="226">
        <v>4.2</v>
      </c>
      <c r="E28" s="173">
        <f>+UTAMA!F35</f>
        <v>171.39</v>
      </c>
      <c r="F28" s="175">
        <f>+UTAMA!H35</f>
        <v>168.6</v>
      </c>
      <c r="G28" s="174">
        <f>+UTAMA!G35</f>
        <v>0.92500000000000004</v>
      </c>
      <c r="H28" s="174">
        <f>+UTAMA!I35</f>
        <v>4.3700000000000003E-2</v>
      </c>
      <c r="I28" s="330">
        <f t="shared" si="0"/>
        <v>4.724324324324324</v>
      </c>
    </row>
    <row r="29" spans="1:9" ht="15.75">
      <c r="A29" s="222">
        <f t="shared" si="1"/>
        <v>21</v>
      </c>
      <c r="B29" s="224" t="s">
        <v>54</v>
      </c>
      <c r="C29" s="225">
        <v>1370</v>
      </c>
      <c r="D29" s="226">
        <v>0.70099999999999996</v>
      </c>
      <c r="E29" s="173">
        <f>+UTAMA!F36</f>
        <v>319.35000000000002</v>
      </c>
      <c r="F29" s="177">
        <f>+UTAMA!H36</f>
        <v>315.86</v>
      </c>
      <c r="G29" s="174">
        <f>+UTAMA!G36</f>
        <v>0.24199999999999999</v>
      </c>
      <c r="H29" s="227">
        <f>+UTAMA!I36</f>
        <v>0.182</v>
      </c>
      <c r="I29" s="330">
        <f t="shared" si="0"/>
        <v>75.206611570247944</v>
      </c>
    </row>
    <row r="30" spans="1:9" ht="15.75">
      <c r="A30" s="222">
        <f t="shared" si="1"/>
        <v>22</v>
      </c>
      <c r="B30" s="224" t="s">
        <v>55</v>
      </c>
      <c r="C30" s="225">
        <v>358</v>
      </c>
      <c r="D30" s="226">
        <v>0.5</v>
      </c>
      <c r="E30" s="173">
        <f>+UTAMA!F37</f>
        <v>124.17</v>
      </c>
      <c r="F30" s="177">
        <f>+UTAMA!H37</f>
        <v>122.2</v>
      </c>
      <c r="G30" s="174">
        <f>+UTAMA!G37</f>
        <v>5.8000000000000003E-2</v>
      </c>
      <c r="H30" s="227">
        <f>+UTAMA!I37</f>
        <v>0</v>
      </c>
      <c r="I30" s="330">
        <f t="shared" si="0"/>
        <v>0</v>
      </c>
    </row>
    <row r="31" spans="1:9" ht="15.75">
      <c r="A31" s="222">
        <f t="shared" si="1"/>
        <v>23</v>
      </c>
      <c r="B31" s="224" t="s">
        <v>56</v>
      </c>
      <c r="C31" s="225">
        <v>268</v>
      </c>
      <c r="D31" s="226">
        <v>0.51300000000000001</v>
      </c>
      <c r="E31" s="173">
        <f>+UTAMA!F38</f>
        <v>279.55</v>
      </c>
      <c r="F31" s="175">
        <f>+UTAMA!H38</f>
        <v>275.77999999999997</v>
      </c>
      <c r="G31" s="174">
        <f>+UTAMA!G38</f>
        <v>0.23400000000000001</v>
      </c>
      <c r="H31" s="227">
        <f>+UTAMA!I38</f>
        <v>0</v>
      </c>
      <c r="I31" s="330">
        <f t="shared" si="0"/>
        <v>0</v>
      </c>
    </row>
    <row r="32" spans="1:9" ht="15.75">
      <c r="A32" s="222">
        <f t="shared" si="1"/>
        <v>24</v>
      </c>
      <c r="B32" s="224" t="s">
        <v>57</v>
      </c>
      <c r="C32" s="225">
        <v>892</v>
      </c>
      <c r="D32" s="226">
        <v>2.6110000000000002</v>
      </c>
      <c r="E32" s="173">
        <f>+UTAMA!F39</f>
        <v>93.49</v>
      </c>
      <c r="F32" s="177">
        <f>+UTAMA!H39</f>
        <v>90</v>
      </c>
      <c r="G32" s="174">
        <f>+UTAMA!G39</f>
        <v>0.46899999999999997</v>
      </c>
      <c r="H32" s="227">
        <f>+UTAMA!I39</f>
        <v>0</v>
      </c>
      <c r="I32" s="330">
        <f>IFERROR(+H32/G32*100%*100,0)</f>
        <v>0</v>
      </c>
    </row>
    <row r="33" spans="1:12" ht="15.75">
      <c r="A33" s="222">
        <f t="shared" si="1"/>
        <v>25</v>
      </c>
      <c r="B33" s="224" t="s">
        <v>58</v>
      </c>
      <c r="C33" s="225">
        <v>274</v>
      </c>
      <c r="D33" s="226">
        <v>0.08</v>
      </c>
      <c r="E33" s="173">
        <f>+UTAMA!F40</f>
        <v>188.8</v>
      </c>
      <c r="F33" s="177">
        <f>+UTAMA!H40</f>
        <v>186.99</v>
      </c>
      <c r="G33" s="174">
        <f>+UTAMA!G40</f>
        <v>5.0999999999999997E-2</v>
      </c>
      <c r="H33" s="227">
        <f>+UTAMA!I40</f>
        <v>4.3999999999999997E-2</v>
      </c>
      <c r="I33" s="330">
        <f t="shared" si="0"/>
        <v>86.274509803921575</v>
      </c>
    </row>
    <row r="34" spans="1:12" ht="15.75">
      <c r="A34" s="222">
        <f t="shared" si="1"/>
        <v>26</v>
      </c>
      <c r="B34" s="224" t="s">
        <v>59</v>
      </c>
      <c r="C34" s="225">
        <v>295</v>
      </c>
      <c r="D34" s="226">
        <v>9.6000000000000002E-2</v>
      </c>
      <c r="E34" s="173">
        <f>+UTAMA!F41</f>
        <v>170.2</v>
      </c>
      <c r="F34" s="177">
        <f>+UTAMA!H41</f>
        <v>167.19</v>
      </c>
      <c r="G34" s="174">
        <f>+UTAMA!G41</f>
        <v>7.2999999999999995E-2</v>
      </c>
      <c r="H34" s="227">
        <f>+UTAMA!I41</f>
        <v>0</v>
      </c>
      <c r="I34" s="330">
        <f t="shared" si="0"/>
        <v>0</v>
      </c>
    </row>
    <row r="35" spans="1:12" ht="15.75">
      <c r="A35" s="222">
        <f t="shared" si="1"/>
        <v>27</v>
      </c>
      <c r="B35" s="224" t="s">
        <v>60</v>
      </c>
      <c r="C35" s="225">
        <v>1570</v>
      </c>
      <c r="D35" s="226">
        <v>9.157</v>
      </c>
      <c r="E35" s="173">
        <f>+UTAMA!F42</f>
        <v>140.19999999999999</v>
      </c>
      <c r="F35" s="175">
        <f>+UTAMA!H42</f>
        <v>138.93</v>
      </c>
      <c r="G35" s="174">
        <f>+UTAMA!G42</f>
        <v>3.3530000000000002</v>
      </c>
      <c r="H35" s="174">
        <f>+UTAMA!I42</f>
        <v>0.95099999999999996</v>
      </c>
      <c r="I35" s="330">
        <f t="shared" si="0"/>
        <v>28.362660304205185</v>
      </c>
    </row>
    <row r="36" spans="1:12" ht="15.75">
      <c r="A36" s="222">
        <f t="shared" si="1"/>
        <v>28</v>
      </c>
      <c r="B36" s="224" t="s">
        <v>61</v>
      </c>
      <c r="C36" s="225">
        <v>1353</v>
      </c>
      <c r="D36" s="226">
        <v>2.6720000000000002</v>
      </c>
      <c r="E36" s="173">
        <f>+UTAMA!F43</f>
        <v>236.02</v>
      </c>
      <c r="F36" s="175">
        <f>+UTAMA!H43</f>
        <v>231.5</v>
      </c>
      <c r="G36" s="174">
        <f>+UTAMA!G43</f>
        <v>0.98199999999999998</v>
      </c>
      <c r="H36" s="174">
        <f>+UTAMA!I43</f>
        <v>0</v>
      </c>
      <c r="I36" s="330">
        <f t="shared" si="0"/>
        <v>0</v>
      </c>
    </row>
    <row r="37" spans="1:12" ht="15.75">
      <c r="A37" s="222">
        <f t="shared" si="1"/>
        <v>29</v>
      </c>
      <c r="B37" s="224" t="s">
        <v>62</v>
      </c>
      <c r="C37" s="225">
        <v>782</v>
      </c>
      <c r="D37" s="226">
        <v>3.677</v>
      </c>
      <c r="E37" s="173">
        <f>+UTAMA!F44</f>
        <v>119.18</v>
      </c>
      <c r="F37" s="175">
        <f>+UTAMA!H44</f>
        <v>119.45</v>
      </c>
      <c r="G37" s="174">
        <f>+UTAMA!G44</f>
        <v>1.3620000000000001</v>
      </c>
      <c r="H37" s="174">
        <f>+UTAMA!I44</f>
        <v>1.8029999999999999</v>
      </c>
      <c r="I37" s="330">
        <f t="shared" si="0"/>
        <v>132.37885462555064</v>
      </c>
    </row>
    <row r="38" spans="1:12" ht="15.75">
      <c r="A38" s="222">
        <f t="shared" si="1"/>
        <v>30</v>
      </c>
      <c r="B38" s="224" t="s">
        <v>63</v>
      </c>
      <c r="C38" s="225">
        <v>43</v>
      </c>
      <c r="D38" s="226">
        <v>2.75</v>
      </c>
      <c r="E38" s="173">
        <f>+UTAMA!F45</f>
        <v>107.98</v>
      </c>
      <c r="F38" s="175">
        <f>+UTAMA!H45</f>
        <v>108.81</v>
      </c>
      <c r="G38" s="174">
        <f>+UTAMA!G45</f>
        <v>0.49099999999999999</v>
      </c>
      <c r="H38" s="174">
        <f>+UTAMA!I45</f>
        <v>0.85399999999999998</v>
      </c>
      <c r="I38" s="330">
        <f t="shared" si="0"/>
        <v>173.9307535641548</v>
      </c>
    </row>
    <row r="39" spans="1:12" ht="15.75">
      <c r="A39" s="228"/>
      <c r="B39" s="221" t="s">
        <v>92</v>
      </c>
      <c r="C39" s="225">
        <f>SUM(C9:C38)</f>
        <v>64121</v>
      </c>
      <c r="D39" s="226">
        <f>SUM(D9:D38)</f>
        <v>78.579000000000008</v>
      </c>
      <c r="E39" s="175"/>
      <c r="F39" s="175"/>
      <c r="G39" s="174">
        <f>SUM(G9:G38)</f>
        <v>23.22</v>
      </c>
      <c r="H39" s="227">
        <f>SUM(H9:H38)</f>
        <v>12.839500000000001</v>
      </c>
      <c r="I39" s="229">
        <f>+H39/G39*100%*100</f>
        <v>55.295004306632222</v>
      </c>
    </row>
    <row r="40" spans="1:12" ht="16.5" thickBot="1">
      <c r="A40" s="230" t="s">
        <v>68</v>
      </c>
      <c r="B40" s="231" t="s">
        <v>69</v>
      </c>
      <c r="C40" s="231"/>
      <c r="D40" s="232"/>
      <c r="E40" s="233"/>
      <c r="F40" s="233"/>
      <c r="G40" s="234" t="s">
        <v>98</v>
      </c>
      <c r="H40" s="235">
        <f>+H39/G39*100%</f>
        <v>0.55295004306632223</v>
      </c>
      <c r="I40" s="236">
        <f>+H40-G40</f>
        <v>-0.44704995693367777</v>
      </c>
    </row>
    <row r="41" spans="1:12" ht="15">
      <c r="B41" s="218" t="s">
        <v>93</v>
      </c>
      <c r="C41" s="218"/>
      <c r="D41" s="218"/>
      <c r="E41" s="217"/>
      <c r="F41" s="217"/>
      <c r="G41" s="217"/>
      <c r="H41" s="217"/>
      <c r="I41" s="217"/>
    </row>
    <row r="42" spans="1:12" ht="15.75">
      <c r="B42" s="217" t="s">
        <v>94</v>
      </c>
      <c r="C42" s="217"/>
      <c r="D42" s="217"/>
      <c r="E42" s="217"/>
      <c r="F42" s="217"/>
      <c r="G42" s="217"/>
      <c r="H42" s="217"/>
      <c r="I42" s="217"/>
      <c r="L42" s="331"/>
    </row>
    <row r="43" spans="1:12" ht="15">
      <c r="B43" s="217" t="s">
        <v>100</v>
      </c>
      <c r="C43" s="217"/>
      <c r="D43" s="195" t="s">
        <v>101</v>
      </c>
      <c r="E43" s="217" t="s">
        <v>102</v>
      </c>
      <c r="F43" s="217"/>
      <c r="G43" s="217"/>
      <c r="H43" s="444" t="s">
        <v>198</v>
      </c>
      <c r="I43" s="492">
        <f>COUNTIF(I9:I38,"&gt;100")</f>
        <v>6</v>
      </c>
    </row>
    <row r="44" spans="1:12" ht="15">
      <c r="B44" s="217" t="s">
        <v>103</v>
      </c>
      <c r="C44" s="217"/>
      <c r="D44" s="195" t="s">
        <v>101</v>
      </c>
      <c r="E44" s="217" t="s">
        <v>104</v>
      </c>
      <c r="F44" s="217"/>
      <c r="G44" s="217"/>
      <c r="H44" s="444" t="s">
        <v>198</v>
      </c>
      <c r="I44" s="493">
        <f>COUNTIFS(I9:I38,"&gt;=85",I9:I38,"&lt;=100")</f>
        <v>1</v>
      </c>
    </row>
    <row r="45" spans="1:12" ht="15">
      <c r="B45" s="217" t="s">
        <v>132</v>
      </c>
      <c r="C45" s="217"/>
      <c r="D45" s="195" t="s">
        <v>101</v>
      </c>
      <c r="E45" s="217" t="s">
        <v>106</v>
      </c>
      <c r="F45" s="217"/>
      <c r="G45" s="217"/>
      <c r="H45" s="444" t="s">
        <v>198</v>
      </c>
      <c r="I45" s="494">
        <f>COUNTIFS(I9:I38,"&gt;0",I9:I38,"&lt;=85")</f>
        <v>10</v>
      </c>
    </row>
    <row r="46" spans="1:12" ht="15.75" thickBot="1">
      <c r="B46" s="219">
        <v>0</v>
      </c>
      <c r="C46" s="219"/>
      <c r="D46" s="195" t="s">
        <v>101</v>
      </c>
      <c r="E46" s="217" t="s">
        <v>130</v>
      </c>
      <c r="F46" s="217"/>
      <c r="G46" s="217"/>
      <c r="H46" s="444" t="s">
        <v>198</v>
      </c>
      <c r="I46" s="495">
        <f>COUNTIF(I9:I38,"0")</f>
        <v>13</v>
      </c>
    </row>
    <row r="47" spans="1:12" ht="16.5" thickTop="1">
      <c r="B47" s="217"/>
      <c r="C47" s="217"/>
      <c r="D47" s="217"/>
      <c r="E47" s="195"/>
      <c r="F47" s="217"/>
      <c r="G47" s="217"/>
      <c r="H47" s="186" t="s">
        <v>92</v>
      </c>
      <c r="I47" s="220">
        <f>SUM(I43:I46)</f>
        <v>30</v>
      </c>
    </row>
    <row r="65" spans="10:15" ht="15">
      <c r="J65" s="217"/>
      <c r="K65" s="195"/>
      <c r="L65" s="217"/>
      <c r="M65" s="217"/>
      <c r="N65" s="217"/>
      <c r="O65" s="217"/>
    </row>
  </sheetData>
  <mergeCells count="7">
    <mergeCell ref="A2:I2"/>
    <mergeCell ref="A3:I3"/>
    <mergeCell ref="A4:I4"/>
    <mergeCell ref="B6:B7"/>
    <mergeCell ref="A6:A7"/>
    <mergeCell ref="E6:F6"/>
    <mergeCell ref="G6:H6"/>
  </mergeCells>
  <phoneticPr fontId="26" type="noConversion"/>
  <conditionalFormatting sqref="I9:I38">
    <cfRule type="cellIs" dxfId="4" priority="4" operator="greaterThan">
      <formula>100</formula>
    </cfRule>
    <cfRule type="cellIs" dxfId="3" priority="3" operator="between">
      <formula>85</formula>
      <formula>100</formula>
    </cfRule>
    <cfRule type="cellIs" dxfId="2" priority="2" operator="lessThan">
      <formula>85</formula>
    </cfRule>
    <cfRule type="cellIs" dxfId="1" priority="1" operator="equal">
      <formula>0</formula>
    </cfRule>
  </conditionalFormatting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H70"/>
  <sheetViews>
    <sheetView workbookViewId="0">
      <selection activeCell="J51" sqref="J51"/>
    </sheetView>
  </sheetViews>
  <sheetFormatPr defaultRowHeight="12.75"/>
  <cols>
    <col min="1" max="1" width="7" customWidth="1"/>
    <col min="2" max="2" width="18.28515625" customWidth="1"/>
    <col min="3" max="3" width="15" customWidth="1"/>
    <col min="4" max="4" width="14.5703125" customWidth="1"/>
    <col min="5" max="5" width="13.5703125" customWidth="1"/>
    <col min="6" max="6" width="14.85546875" customWidth="1"/>
    <col min="7" max="7" width="13.42578125" customWidth="1"/>
    <col min="8" max="8" width="16.5703125" customWidth="1"/>
  </cols>
  <sheetData>
    <row r="2" spans="1:8" ht="21.75">
      <c r="A2" s="39" t="s">
        <v>111</v>
      </c>
      <c r="B2" s="39"/>
      <c r="C2" s="39"/>
      <c r="D2" s="39"/>
      <c r="E2" s="39"/>
      <c r="F2" s="39"/>
      <c r="G2" s="39"/>
    </row>
    <row r="3" spans="1:8" ht="21.75">
      <c r="A3" s="39" t="s">
        <v>112</v>
      </c>
      <c r="B3" s="40"/>
      <c r="C3" s="40"/>
      <c r="D3" s="40"/>
      <c r="E3" s="40"/>
      <c r="F3" s="40"/>
      <c r="G3" s="40"/>
    </row>
    <row r="4" spans="1:8" ht="21.75">
      <c r="A4" s="41" t="s">
        <v>160</v>
      </c>
      <c r="B4" s="41"/>
      <c r="C4" s="41"/>
      <c r="D4" s="41"/>
      <c r="E4" s="41"/>
      <c r="F4" s="41"/>
      <c r="G4" s="41"/>
    </row>
    <row r="5" spans="1:8" ht="13.5" thickBot="1"/>
    <row r="6" spans="1:8" ht="15.75">
      <c r="A6" s="42" t="s">
        <v>18</v>
      </c>
      <c r="B6" s="43" t="s">
        <v>1</v>
      </c>
      <c r="C6" s="44" t="s">
        <v>113</v>
      </c>
      <c r="D6" s="47"/>
      <c r="E6" s="44" t="s">
        <v>22</v>
      </c>
      <c r="F6" s="47"/>
      <c r="G6" s="45" t="s">
        <v>114</v>
      </c>
      <c r="H6" s="50" t="s">
        <v>74</v>
      </c>
    </row>
    <row r="7" spans="1:8" ht="19.5" thickBot="1">
      <c r="A7" s="48"/>
      <c r="B7" s="38"/>
      <c r="C7" s="1" t="s">
        <v>96</v>
      </c>
      <c r="D7" s="1" t="s">
        <v>115</v>
      </c>
      <c r="E7" s="1" t="s">
        <v>96</v>
      </c>
      <c r="F7" s="1" t="s">
        <v>115</v>
      </c>
      <c r="G7" s="46"/>
      <c r="H7" s="49"/>
    </row>
    <row r="8" spans="1:8" ht="16.5" thickBot="1">
      <c r="A8" s="1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20">
        <v>7</v>
      </c>
      <c r="H8" s="20">
        <v>8</v>
      </c>
    </row>
    <row r="9" spans="1:8" ht="15.75">
      <c r="A9" s="13">
        <v>1</v>
      </c>
      <c r="B9" s="11" t="s">
        <v>116</v>
      </c>
      <c r="C9" s="27">
        <v>79.69</v>
      </c>
      <c r="D9" s="28">
        <v>362.88900000000001</v>
      </c>
      <c r="E9" s="26">
        <v>77.709999999999994</v>
      </c>
      <c r="F9" s="29">
        <v>312.89999999999998</v>
      </c>
      <c r="G9" s="33">
        <f>+F9/D9</f>
        <v>0.86224713342096337</v>
      </c>
      <c r="H9" s="30"/>
    </row>
    <row r="10" spans="1:8" ht="15.75">
      <c r="A10" s="25"/>
      <c r="B10" s="2"/>
      <c r="C10" s="27"/>
      <c r="D10" s="28"/>
      <c r="E10" s="26"/>
      <c r="F10" s="29"/>
      <c r="G10" s="37"/>
      <c r="H10" s="30"/>
    </row>
    <row r="11" spans="1:8" ht="15.75">
      <c r="A11" s="25"/>
      <c r="B11" s="2"/>
      <c r="C11" s="27"/>
      <c r="D11" s="28"/>
      <c r="E11" s="26"/>
      <c r="F11" s="29"/>
      <c r="G11" s="37"/>
      <c r="H11" s="30"/>
    </row>
    <row r="12" spans="1:8" ht="15.75">
      <c r="A12" s="25"/>
      <c r="B12" s="2"/>
      <c r="C12" s="27"/>
      <c r="D12" s="28"/>
      <c r="E12" s="26"/>
      <c r="F12" s="29"/>
      <c r="G12" s="37"/>
      <c r="H12" s="30"/>
    </row>
    <row r="13" spans="1:8" ht="15.75">
      <c r="A13" s="14">
        <f>+A9+1</f>
        <v>2</v>
      </c>
      <c r="B13" s="3" t="s">
        <v>117</v>
      </c>
      <c r="C13" s="27">
        <v>83.91</v>
      </c>
      <c r="D13" s="28">
        <v>486.33300000000003</v>
      </c>
      <c r="E13" s="26">
        <v>80.900000000000006</v>
      </c>
      <c r="F13" s="29">
        <v>395.7</v>
      </c>
      <c r="G13" s="34">
        <f t="shared" ref="G13:G53" si="0">+F13/D13</f>
        <v>0.81364003676493257</v>
      </c>
      <c r="H13" s="30"/>
    </row>
    <row r="14" spans="1:8" ht="15.75">
      <c r="A14" s="14"/>
      <c r="B14" s="3"/>
      <c r="C14" s="27"/>
      <c r="D14" s="28"/>
      <c r="E14" s="26"/>
      <c r="F14" s="29"/>
      <c r="G14" s="34"/>
      <c r="H14" s="30"/>
    </row>
    <row r="15" spans="1:8" ht="15.75">
      <c r="A15" s="14"/>
      <c r="B15" s="3"/>
      <c r="C15" s="27"/>
      <c r="D15" s="28"/>
      <c r="E15" s="26"/>
      <c r="F15" s="29"/>
      <c r="G15" s="34"/>
      <c r="H15" s="30"/>
    </row>
    <row r="16" spans="1:8" ht="15.75">
      <c r="A16" s="14"/>
      <c r="B16" s="3"/>
      <c r="C16" s="27"/>
      <c r="D16" s="28"/>
      <c r="E16" s="26"/>
      <c r="F16" s="29"/>
      <c r="G16" s="34"/>
      <c r="H16" s="30"/>
    </row>
    <row r="17" spans="1:8" ht="15.75">
      <c r="A17" s="14">
        <f>+A13+1</f>
        <v>3</v>
      </c>
      <c r="B17" s="3" t="s">
        <v>118</v>
      </c>
      <c r="C17" s="27">
        <v>86.31</v>
      </c>
      <c r="D17" s="28">
        <v>567.79999999999995</v>
      </c>
      <c r="E17" s="26">
        <v>82.34</v>
      </c>
      <c r="F17" s="29">
        <v>436.65199999999999</v>
      </c>
      <c r="G17" s="34">
        <f t="shared" si="0"/>
        <v>0.76902430433251145</v>
      </c>
      <c r="H17" s="30"/>
    </row>
    <row r="18" spans="1:8" ht="15.75">
      <c r="A18" s="14"/>
      <c r="B18" s="3"/>
      <c r="C18" s="27"/>
      <c r="D18" s="28"/>
      <c r="E18" s="26"/>
      <c r="F18" s="29"/>
      <c r="G18" s="34"/>
      <c r="H18" s="30"/>
    </row>
    <row r="19" spans="1:8" ht="15.75">
      <c r="A19" s="14"/>
      <c r="B19" s="3"/>
      <c r="C19" s="27"/>
      <c r="D19" s="28"/>
      <c r="E19" s="26"/>
      <c r="F19" s="29"/>
      <c r="G19" s="34"/>
      <c r="H19" s="30"/>
    </row>
    <row r="20" spans="1:8" ht="15.75">
      <c r="A20" s="14"/>
      <c r="B20" s="3"/>
      <c r="C20" s="27"/>
      <c r="D20" s="28"/>
      <c r="E20" s="26"/>
      <c r="F20" s="29"/>
      <c r="G20" s="34"/>
      <c r="H20" s="30"/>
    </row>
    <row r="21" spans="1:8" ht="15.75">
      <c r="A21" s="14">
        <f>+A17+1</f>
        <v>4</v>
      </c>
      <c r="B21" s="3" t="s">
        <v>119</v>
      </c>
      <c r="C21" s="27">
        <v>89.45</v>
      </c>
      <c r="D21" s="28">
        <v>618.96</v>
      </c>
      <c r="E21" s="26">
        <v>86.59</v>
      </c>
      <c r="F21" s="29">
        <v>577.87099999999998</v>
      </c>
      <c r="G21" s="35">
        <f t="shared" si="0"/>
        <v>0.93361606565852384</v>
      </c>
      <c r="H21" s="30"/>
    </row>
    <row r="22" spans="1:8" ht="15.75">
      <c r="A22" s="14"/>
      <c r="B22" s="3"/>
      <c r="C22" s="27"/>
      <c r="D22" s="28"/>
      <c r="E22" s="26"/>
      <c r="F22" s="29"/>
      <c r="G22" s="35"/>
      <c r="H22" s="30"/>
    </row>
    <row r="23" spans="1:8" ht="15.75">
      <c r="A23" s="14"/>
      <c r="B23" s="3"/>
      <c r="C23" s="27"/>
      <c r="D23" s="28"/>
      <c r="E23" s="26"/>
      <c r="F23" s="29"/>
      <c r="G23" s="35"/>
      <c r="H23" s="30"/>
    </row>
    <row r="24" spans="1:8" ht="15.75">
      <c r="A24" s="14"/>
      <c r="B24" s="3"/>
      <c r="C24" s="27"/>
      <c r="D24" s="28"/>
      <c r="E24" s="26"/>
      <c r="F24" s="29"/>
      <c r="G24" s="35"/>
      <c r="H24" s="30"/>
    </row>
    <row r="25" spans="1:8" ht="15.75">
      <c r="A25" s="14">
        <f>+A21+1</f>
        <v>5</v>
      </c>
      <c r="B25" s="3" t="s">
        <v>120</v>
      </c>
      <c r="C25" s="27">
        <v>88.24</v>
      </c>
      <c r="D25" s="28">
        <v>645.72</v>
      </c>
      <c r="E25" s="26">
        <v>86.92</v>
      </c>
      <c r="F25" s="29">
        <v>590.10799999999995</v>
      </c>
      <c r="G25" s="35">
        <f t="shared" si="0"/>
        <v>0.91387598339837683</v>
      </c>
      <c r="H25" s="30"/>
    </row>
    <row r="26" spans="1:8" ht="15.75">
      <c r="A26" s="14"/>
      <c r="B26" s="3"/>
      <c r="C26" s="27"/>
      <c r="D26" s="28"/>
      <c r="E26" s="26"/>
      <c r="F26" s="29"/>
      <c r="G26" s="36"/>
      <c r="H26" s="30"/>
    </row>
    <row r="27" spans="1:8" ht="15.75">
      <c r="A27" s="14"/>
      <c r="B27" s="3"/>
      <c r="C27" s="27"/>
      <c r="D27" s="28"/>
      <c r="E27" s="26"/>
      <c r="F27" s="29"/>
      <c r="G27" s="36"/>
      <c r="H27" s="30"/>
    </row>
    <row r="28" spans="1:8" ht="15.75">
      <c r="A28" s="14"/>
      <c r="B28" s="3"/>
      <c r="C28" s="27"/>
      <c r="D28" s="28"/>
      <c r="E28" s="26"/>
      <c r="F28" s="29"/>
      <c r="G28" s="36"/>
      <c r="H28" s="30"/>
    </row>
    <row r="29" spans="1:8" ht="15.75">
      <c r="A29" s="14">
        <f>+A25+1</f>
        <v>6</v>
      </c>
      <c r="B29" s="3" t="s">
        <v>121</v>
      </c>
      <c r="C29" s="27">
        <v>86.96</v>
      </c>
      <c r="D29" s="28">
        <v>572.30999999999995</v>
      </c>
      <c r="E29" s="26">
        <v>84.84</v>
      </c>
      <c r="F29" s="29">
        <v>517.12099999999998</v>
      </c>
      <c r="G29" s="36">
        <f t="shared" si="0"/>
        <v>0.90356799636560614</v>
      </c>
      <c r="H29" s="30"/>
    </row>
    <row r="30" spans="1:8" ht="15.75">
      <c r="A30" s="14"/>
      <c r="B30" s="3"/>
      <c r="C30" s="27"/>
      <c r="D30" s="28"/>
      <c r="E30" s="26"/>
      <c r="F30" s="29"/>
      <c r="G30" s="36"/>
      <c r="H30" s="30"/>
    </row>
    <row r="31" spans="1:8" ht="15.75">
      <c r="A31" s="14"/>
      <c r="B31" s="3"/>
      <c r="C31" s="27"/>
      <c r="D31" s="28"/>
      <c r="E31" s="26"/>
      <c r="F31" s="29"/>
      <c r="G31" s="36"/>
      <c r="H31" s="30"/>
    </row>
    <row r="32" spans="1:8" ht="15.75">
      <c r="A32" s="14"/>
      <c r="B32" s="3"/>
      <c r="C32" s="27"/>
      <c r="D32" s="28"/>
      <c r="E32" s="26"/>
      <c r="F32" s="29"/>
      <c r="G32" s="36"/>
      <c r="H32" s="30"/>
    </row>
    <row r="33" spans="1:8" ht="15.75">
      <c r="A33" s="14">
        <f>+A29+1</f>
        <v>7</v>
      </c>
      <c r="B33" s="3" t="s">
        <v>122</v>
      </c>
      <c r="C33" s="27">
        <v>85.92</v>
      </c>
      <c r="D33" s="28">
        <v>556.20000000000005</v>
      </c>
      <c r="E33" s="26">
        <v>81.42</v>
      </c>
      <c r="F33" s="29">
        <v>410.49099999999999</v>
      </c>
      <c r="G33" s="36">
        <f t="shared" si="0"/>
        <v>0.73802768788205675</v>
      </c>
      <c r="H33" s="30"/>
    </row>
    <row r="34" spans="1:8" ht="15.75">
      <c r="A34" s="14"/>
      <c r="B34" s="7"/>
      <c r="C34" s="27"/>
      <c r="D34" s="28"/>
      <c r="E34" s="26"/>
      <c r="F34" s="29"/>
      <c r="G34" s="37"/>
      <c r="H34" s="30"/>
    </row>
    <row r="35" spans="1:8" ht="15.75">
      <c r="A35" s="14"/>
      <c r="B35" s="7"/>
      <c r="C35" s="27"/>
      <c r="D35" s="28"/>
      <c r="E35" s="26"/>
      <c r="F35" s="29"/>
      <c r="G35" s="37"/>
      <c r="H35" s="30"/>
    </row>
    <row r="36" spans="1:8" ht="15.75">
      <c r="A36" s="14"/>
      <c r="B36" s="7"/>
      <c r="C36" s="27"/>
      <c r="D36" s="28"/>
      <c r="E36" s="26"/>
      <c r="F36" s="29"/>
      <c r="G36" s="37"/>
      <c r="H36" s="30"/>
    </row>
    <row r="37" spans="1:8" ht="15.75">
      <c r="A37" s="14">
        <f>+A33+1</f>
        <v>8</v>
      </c>
      <c r="B37" s="7" t="s">
        <v>123</v>
      </c>
      <c r="C37" s="27">
        <v>84.57</v>
      </c>
      <c r="D37" s="28">
        <v>502.4</v>
      </c>
      <c r="E37" s="26">
        <v>80.56</v>
      </c>
      <c r="F37" s="29">
        <v>386.26600000000002</v>
      </c>
      <c r="G37" s="37">
        <f t="shared" si="0"/>
        <v>0.76884156050955421</v>
      </c>
      <c r="H37" s="30"/>
    </row>
    <row r="38" spans="1:8" ht="15.75">
      <c r="A38" s="14"/>
      <c r="B38" s="7"/>
      <c r="C38" s="52"/>
      <c r="D38" s="53"/>
      <c r="E38" s="54"/>
      <c r="F38" s="55"/>
      <c r="G38" s="37"/>
      <c r="H38" s="30"/>
    </row>
    <row r="39" spans="1:8" ht="15.75">
      <c r="A39" s="14"/>
      <c r="B39" s="7"/>
      <c r="C39" s="52"/>
      <c r="D39" s="53"/>
      <c r="E39" s="54"/>
      <c r="F39" s="55"/>
      <c r="G39" s="37"/>
      <c r="H39" s="30"/>
    </row>
    <row r="40" spans="1:8" ht="15.75">
      <c r="A40" s="14"/>
      <c r="B40" s="7"/>
      <c r="C40" s="52"/>
      <c r="D40" s="53"/>
      <c r="E40" s="54"/>
      <c r="F40" s="55"/>
      <c r="G40" s="37"/>
      <c r="H40" s="30"/>
    </row>
    <row r="41" spans="1:8" ht="15.75">
      <c r="A41" s="14">
        <f>+A37+1</f>
        <v>9</v>
      </c>
      <c r="B41" s="7" t="s">
        <v>124</v>
      </c>
      <c r="C41" s="5">
        <v>81.2</v>
      </c>
      <c r="D41" s="24">
        <v>404.202</v>
      </c>
      <c r="E41" s="23">
        <v>86.22</v>
      </c>
      <c r="F41" s="6">
        <v>550.52800000000002</v>
      </c>
      <c r="G41" s="21">
        <f t="shared" si="0"/>
        <v>1.362012063275293</v>
      </c>
      <c r="H41" s="30"/>
    </row>
    <row r="42" spans="1:8" ht="15.75">
      <c r="A42" s="14"/>
      <c r="B42" s="7"/>
      <c r="C42" s="5">
        <v>83.85</v>
      </c>
      <c r="D42" s="24">
        <v>478.3</v>
      </c>
      <c r="E42" s="23">
        <v>88.51</v>
      </c>
      <c r="F42" s="6">
        <v>650.87900000000002</v>
      </c>
      <c r="G42" s="21"/>
      <c r="H42" s="30"/>
    </row>
    <row r="43" spans="1:8" ht="15.75">
      <c r="A43" s="14"/>
      <c r="B43" s="7"/>
      <c r="C43" s="5">
        <v>80.5</v>
      </c>
      <c r="D43" s="24">
        <v>362.88900000000001</v>
      </c>
      <c r="E43" s="23">
        <v>87.95</v>
      </c>
      <c r="F43" s="6">
        <v>628.44200000000001</v>
      </c>
      <c r="G43" s="21"/>
      <c r="H43" s="30"/>
    </row>
    <row r="44" spans="1:8" ht="15.75">
      <c r="A44" s="14"/>
      <c r="B44" s="7"/>
      <c r="C44" s="5">
        <v>81.2</v>
      </c>
      <c r="D44" s="24">
        <v>404.202</v>
      </c>
      <c r="E44" s="23">
        <v>87.22</v>
      </c>
      <c r="F44" s="6">
        <v>588.54100000000005</v>
      </c>
      <c r="G44" s="21"/>
      <c r="H44" s="30"/>
    </row>
    <row r="45" spans="1:8" ht="15.75">
      <c r="A45" s="14">
        <f>+A41+1</f>
        <v>10</v>
      </c>
      <c r="B45" s="7" t="s">
        <v>125</v>
      </c>
      <c r="C45" s="5">
        <v>79.7</v>
      </c>
      <c r="D45" s="24">
        <v>352.7</v>
      </c>
      <c r="E45" s="23">
        <v>82.1</v>
      </c>
      <c r="F45" s="6">
        <v>410.85300000000001</v>
      </c>
      <c r="G45" s="21">
        <f t="shared" si="0"/>
        <v>1.1648795009923449</v>
      </c>
      <c r="H45" s="30"/>
    </row>
    <row r="46" spans="1:8" ht="15.75">
      <c r="A46" s="14"/>
      <c r="B46" s="7"/>
      <c r="C46" s="5">
        <v>81.77</v>
      </c>
      <c r="D46" s="24">
        <v>373.84</v>
      </c>
      <c r="E46" s="23">
        <v>84.01</v>
      </c>
      <c r="F46" s="6">
        <v>472.291</v>
      </c>
      <c r="G46" s="21"/>
      <c r="H46" s="30"/>
    </row>
    <row r="47" spans="1:8" ht="15.75">
      <c r="A47" s="14"/>
      <c r="B47" s="7"/>
      <c r="C47" s="5">
        <v>79.7</v>
      </c>
      <c r="D47" s="24">
        <v>352.7</v>
      </c>
      <c r="E47" s="23">
        <v>82.76</v>
      </c>
      <c r="F47" s="6">
        <v>431.452</v>
      </c>
      <c r="G47" s="21"/>
      <c r="H47" s="30"/>
    </row>
    <row r="48" spans="1:8" ht="15.75">
      <c r="A48" s="14"/>
      <c r="B48" s="7"/>
      <c r="C48" s="5">
        <v>79.7</v>
      </c>
      <c r="D48" s="24">
        <v>352.7</v>
      </c>
      <c r="E48" s="23">
        <v>82.1</v>
      </c>
      <c r="F48" s="6">
        <v>410.85300000000001</v>
      </c>
      <c r="G48" s="21"/>
      <c r="H48" s="30"/>
    </row>
    <row r="49" spans="1:8" ht="15.75">
      <c r="A49" s="14">
        <f>+A45+1</f>
        <v>11</v>
      </c>
      <c r="B49" s="7" t="s">
        <v>126</v>
      </c>
      <c r="C49" s="5">
        <v>76.59</v>
      </c>
      <c r="D49" s="24">
        <v>278.58</v>
      </c>
      <c r="E49" s="23">
        <v>79.61</v>
      </c>
      <c r="F49" s="6">
        <v>338.93700000000001</v>
      </c>
      <c r="G49" s="21">
        <f t="shared" si="0"/>
        <v>1.2166594874003878</v>
      </c>
      <c r="H49" s="30"/>
    </row>
    <row r="50" spans="1:8" ht="15.75">
      <c r="A50" s="14"/>
      <c r="B50" s="7"/>
      <c r="C50" s="5">
        <v>76.88</v>
      </c>
      <c r="D50" s="24">
        <v>285.64999999999998</v>
      </c>
      <c r="E50" s="23">
        <v>80.25</v>
      </c>
      <c r="F50" s="6">
        <v>356.56299999999999</v>
      </c>
      <c r="G50" s="56"/>
      <c r="H50" s="30"/>
    </row>
    <row r="51" spans="1:8" ht="15.75">
      <c r="A51" s="14"/>
      <c r="B51" s="7"/>
      <c r="C51" s="5">
        <v>76.59</v>
      </c>
      <c r="D51" s="24">
        <v>278.58</v>
      </c>
      <c r="E51" s="23">
        <v>80.09</v>
      </c>
      <c r="F51" s="6">
        <v>352.10199999999998</v>
      </c>
      <c r="G51" s="56"/>
      <c r="H51" s="30"/>
    </row>
    <row r="52" spans="1:8" ht="16.5" thickBot="1">
      <c r="A52" s="14"/>
      <c r="B52" s="7"/>
      <c r="C52" s="5">
        <v>76.59</v>
      </c>
      <c r="D52" s="24">
        <v>278.58</v>
      </c>
      <c r="E52" s="23">
        <v>79.61</v>
      </c>
      <c r="F52" s="6">
        <v>338.93700000000001</v>
      </c>
      <c r="G52" s="56"/>
      <c r="H52" s="30"/>
    </row>
    <row r="53" spans="1:8" ht="15.75">
      <c r="A53" s="14">
        <f t="shared" ref="A53" si="1">+A49+1</f>
        <v>12</v>
      </c>
      <c r="B53" s="7" t="s">
        <v>127</v>
      </c>
      <c r="C53" s="5">
        <v>77.599999999999994</v>
      </c>
      <c r="D53" s="24">
        <v>299.5</v>
      </c>
      <c r="E53" s="23">
        <v>81.23</v>
      </c>
      <c r="F53" s="65">
        <v>384.69600000000003</v>
      </c>
      <c r="G53" s="69">
        <f t="shared" si="0"/>
        <v>1.2844607679465778</v>
      </c>
      <c r="H53" s="63"/>
    </row>
    <row r="54" spans="1:8" ht="15.75">
      <c r="A54" s="57"/>
      <c r="B54" s="58"/>
      <c r="C54" s="4">
        <v>78.78</v>
      </c>
      <c r="D54" s="66">
        <v>316.94099999999997</v>
      </c>
      <c r="E54" s="51">
        <v>78.78</v>
      </c>
      <c r="F54" s="67">
        <v>316.94099999999997</v>
      </c>
      <c r="G54" s="56"/>
      <c r="H54" s="68"/>
    </row>
    <row r="55" spans="1:8" ht="15.75">
      <c r="A55" s="57"/>
      <c r="B55" s="58"/>
      <c r="C55" s="4">
        <v>76.59</v>
      </c>
      <c r="D55" s="66">
        <v>278.58</v>
      </c>
      <c r="E55" s="51">
        <v>79.23</v>
      </c>
      <c r="F55" s="67">
        <v>332.47800000000001</v>
      </c>
      <c r="G55" s="56"/>
      <c r="H55" s="68"/>
    </row>
    <row r="56" spans="1:8" ht="16.5" thickBot="1">
      <c r="A56" s="57"/>
      <c r="B56" s="58"/>
      <c r="C56" s="59">
        <v>77.599999999999994</v>
      </c>
      <c r="D56" s="60">
        <v>299.5</v>
      </c>
      <c r="E56" s="61">
        <v>81.23</v>
      </c>
      <c r="F56" s="62">
        <v>384.69600000000003</v>
      </c>
      <c r="G56" s="22"/>
      <c r="H56" s="63"/>
    </row>
    <row r="57" spans="1:8" ht="16.5" thickBot="1">
      <c r="A57" s="8"/>
      <c r="B57" s="10"/>
      <c r="C57" s="9"/>
      <c r="D57" s="12"/>
      <c r="E57" s="12"/>
      <c r="F57" s="17"/>
      <c r="G57" s="64"/>
      <c r="H57" s="31"/>
    </row>
    <row r="58" spans="1:8" ht="16.5" thickBot="1">
      <c r="A58" s="8"/>
      <c r="B58" s="10"/>
      <c r="C58" s="9"/>
      <c r="D58" s="12"/>
      <c r="E58" s="18"/>
      <c r="F58" s="16"/>
      <c r="G58" s="16"/>
      <c r="H58" s="32"/>
    </row>
    <row r="70" spans="8:8">
      <c r="H70" s="15"/>
    </row>
  </sheetData>
  <phoneticPr fontId="26" type="noConversion"/>
  <pageMargins left="0.7" right="0.7" top="0.75" bottom="0.75" header="0.3" footer="0.3"/>
  <pageSetup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AH63"/>
  <sheetViews>
    <sheetView showGridLines="0" workbookViewId="0">
      <selection sqref="A1:AI46"/>
    </sheetView>
  </sheetViews>
  <sheetFormatPr defaultRowHeight="12.75"/>
  <cols>
    <col min="1" max="16" width="9.140625" style="422"/>
    <col min="17" max="17" width="9.140625" style="422" hidden="1" customWidth="1"/>
    <col min="18" max="18" width="4.28515625" style="422" hidden="1" customWidth="1"/>
    <col min="19" max="19" width="18.5703125" style="422" hidden="1" customWidth="1"/>
    <col min="20" max="20" width="14.28515625" style="422" hidden="1" customWidth="1"/>
    <col min="21" max="21" width="10.140625" style="422" hidden="1" customWidth="1"/>
    <col min="22" max="25" width="9.140625" style="422" hidden="1" customWidth="1"/>
    <col min="26" max="26" width="4.28515625" style="422" hidden="1" customWidth="1"/>
    <col min="27" max="27" width="21.5703125" style="422" hidden="1" customWidth="1"/>
    <col min="28" max="28" width="12.85546875" style="422" hidden="1" customWidth="1"/>
    <col min="29" max="29" width="3.7109375" style="422" hidden="1" customWidth="1"/>
    <col min="30" max="32" width="9.140625" style="422" hidden="1" customWidth="1"/>
    <col min="33" max="33" width="0" style="422" hidden="1" customWidth="1"/>
    <col min="34" max="16384" width="9.140625" style="422"/>
  </cols>
  <sheetData>
    <row r="1" spans="1:34" ht="18.75">
      <c r="A1" s="668" t="s">
        <v>182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70"/>
      <c r="R1" s="423" t="s">
        <v>183</v>
      </c>
      <c r="S1" s="424" t="s">
        <v>184</v>
      </c>
      <c r="T1" s="425" t="s">
        <v>185</v>
      </c>
      <c r="U1" s="670"/>
      <c r="V1" s="671" t="s">
        <v>186</v>
      </c>
      <c r="W1" s="672" t="s">
        <v>187</v>
      </c>
      <c r="X1" s="672"/>
      <c r="Y1" s="670"/>
      <c r="Z1" s="423" t="s">
        <v>183</v>
      </c>
      <c r="AA1" s="426" t="s">
        <v>184</v>
      </c>
      <c r="AB1" s="425" t="s">
        <v>185</v>
      </c>
      <c r="AC1" s="670"/>
      <c r="AD1" s="671" t="s">
        <v>186</v>
      </c>
      <c r="AE1" s="672" t="s">
        <v>187</v>
      </c>
      <c r="AF1" s="670"/>
      <c r="AG1" s="670"/>
      <c r="AH1" s="673"/>
    </row>
    <row r="2" spans="1:34" ht="15.75" customHeight="1">
      <c r="A2" s="674" t="s">
        <v>241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436"/>
      <c r="R2" s="427">
        <v>1</v>
      </c>
      <c r="S2" s="428" t="str">
        <f>IF('RINCI 1'!I9=0,"Kosong",IF('RINCI 1'!I9&lt;85,"Di Bawah Rencana",IF('RINCI 1'!I9&gt;100,"Di Atas Rencana","Sesuai Rencana")))</f>
        <v>Di Atas Rencana</v>
      </c>
      <c r="T2" s="429" t="s">
        <v>28</v>
      </c>
      <c r="U2" s="436"/>
      <c r="V2" s="675" t="s">
        <v>188</v>
      </c>
      <c r="W2" s="436" t="str">
        <f t="array" ref="W2">IF(ISERROR(INDEX($S$1:$T$9,SMALL(IF($S$1:$S$9=$W$1,ROW($S$1:$S$9)),ROW(1:1)),2)),"",INDEX($S$1:$T$9,SMALL(IF($S$1:$S$9=$W$1,ROW($S$1:$S$9)),ROW(1:1)),2))</f>
        <v/>
      </c>
      <c r="X2" s="436"/>
      <c r="Y2" s="436"/>
      <c r="Z2" s="430">
        <v>1</v>
      </c>
      <c r="AA2" s="431" t="str">
        <f>IF('RINCI 2'!I9=0,"Kosong",IF('RINCI 2'!I9&lt;84,"Di Bawah Rencana",IF('RINCI 2'!I9&gt;100,"Di Atas Rencana","Sesuai Rencana")))</f>
        <v>Di Atas Rencana</v>
      </c>
      <c r="AB2" s="429" t="s">
        <v>29</v>
      </c>
      <c r="AC2" s="436"/>
      <c r="AD2" s="675" t="s">
        <v>188</v>
      </c>
      <c r="AE2" s="436" t="str">
        <f t="array" ref="AE2">IF(ISERROR(INDEX($AA$1:$AB$31,SMALL(IF($AA$1:$AA$31=$AE$1,ROW($AA$1:$AA$31)),ROW(1:1)),2)),"",INDEX($AA$1:$AB$31,SMALL(IF($AA$1:$AA$31=$AE$1,ROW($AA$1:$AA$31)),ROW(1:1)),2))</f>
        <v>Gunungrowo</v>
      </c>
      <c r="AF2" s="436"/>
      <c r="AG2" s="436"/>
      <c r="AH2" s="676"/>
    </row>
    <row r="3" spans="1:34" ht="15.75">
      <c r="A3" s="677"/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3"/>
      <c r="P3" s="433"/>
      <c r="Q3" s="436"/>
      <c r="R3" s="427">
        <v>2</v>
      </c>
      <c r="S3" s="428" t="str">
        <f>IF('RINCI 1'!I10=0,"Kosong",IF('RINCI 1'!I10&lt;85,"Di Bawah Rencana",IF('RINCI 1'!I10&gt;100,"Di Atas Rencana","Sesuai Rencana")))</f>
        <v>Di Atas Rencana</v>
      </c>
      <c r="T3" s="429" t="s">
        <v>30</v>
      </c>
      <c r="U3" s="436"/>
      <c r="V3" s="436"/>
      <c r="W3" s="436"/>
      <c r="X3" s="436"/>
      <c r="Y3" s="436"/>
      <c r="Z3" s="430">
        <v>2</v>
      </c>
      <c r="AA3" s="431" t="str">
        <f>IF('RINCI 2'!I10=0,"Kosong",IF('RINCI 2'!I10&lt;84,"Di Bawah Rencana",IF('RINCI 2'!I10&gt;100,"Di Atas Rencana","Sesuai Rencana")))</f>
        <v>Di Bawah Rencana</v>
      </c>
      <c r="AB3" s="429" t="s">
        <v>32</v>
      </c>
      <c r="AC3" s="436"/>
      <c r="AD3" s="436"/>
      <c r="AE3" s="436"/>
      <c r="AF3" s="436"/>
      <c r="AG3" s="436"/>
      <c r="AH3" s="676"/>
    </row>
    <row r="4" spans="1:34" ht="15.75">
      <c r="A4" s="678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5"/>
      <c r="P4" s="435"/>
      <c r="Q4" s="436"/>
      <c r="R4" s="427">
        <v>3</v>
      </c>
      <c r="S4" s="428" t="str">
        <f>IF('RINCI 1'!I11=0,"Kosong",IF('RINCI 1'!I11&lt;85,"Di Bawah Rencana",IF('RINCI 1'!I11&gt;100,"Di Atas Rencana","Sesuai Rencana")))</f>
        <v>Di Atas Rencana</v>
      </c>
      <c r="T4" s="429" t="s">
        <v>31</v>
      </c>
      <c r="U4" s="436"/>
      <c r="V4" s="675" t="s">
        <v>186</v>
      </c>
      <c r="W4" s="675" t="s">
        <v>189</v>
      </c>
      <c r="X4" s="675"/>
      <c r="Y4" s="436"/>
      <c r="Z4" s="430">
        <v>3</v>
      </c>
      <c r="AA4" s="431" t="str">
        <f>IF('RINCI 2'!I11=0,"Kosong",IF('RINCI 2'!I11&lt;84,"Di Bawah Rencana",IF('RINCI 2'!I11&gt;100,"Di Atas Rencana","Sesuai Rencana")))</f>
        <v>Kosong</v>
      </c>
      <c r="AB4" s="429" t="s">
        <v>33</v>
      </c>
      <c r="AC4" s="436"/>
      <c r="AD4" s="675" t="s">
        <v>186</v>
      </c>
      <c r="AE4" s="675" t="s">
        <v>190</v>
      </c>
      <c r="AF4" s="436"/>
      <c r="AG4" s="436"/>
      <c r="AH4" s="676"/>
    </row>
    <row r="5" spans="1:34" ht="15.75">
      <c r="A5" s="678"/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5"/>
      <c r="P5" s="435"/>
      <c r="Q5" s="436"/>
      <c r="R5" s="427">
        <v>4</v>
      </c>
      <c r="S5" s="428" t="str">
        <f>IF('RINCI 1'!I12=0,"Kosong",IF('RINCI 1'!I12&lt;85,"Di Bawah Rencana",IF('RINCI 1'!I12&gt;100,"Di Atas Rencana","Sesuai Rencana")))</f>
        <v>Di Bawah Rencana</v>
      </c>
      <c r="T5" s="429" t="s">
        <v>34</v>
      </c>
      <c r="U5" s="436"/>
      <c r="V5" s="675" t="s">
        <v>188</v>
      </c>
      <c r="W5" s="436" t="str">
        <f t="array" ref="W5">IF(ISERROR(INDEX($S$1:$T$9,SMALL(IF($S$1:$S$9=$W$4,ROW($S$1:$S$9)),ROW(1:1)),2)),"",INDEX($S$1:$T$9,SMALL(IF($S$1:$S$9=$W$4,ROW($S$1:$S$9)),ROW(1:1)),2))</f>
        <v>Kedungombo</v>
      </c>
      <c r="X5" s="436"/>
      <c r="Y5" s="436"/>
      <c r="Z5" s="430">
        <v>4</v>
      </c>
      <c r="AA5" s="431" t="str">
        <f>IF('RINCI 2'!I12=0,"Kosong",IF('RINCI 2'!I12&lt;84,"Di Bawah Rencana",IF('RINCI 2'!I12&gt;100,"Di Atas Rencana","Sesuai Rencana")))</f>
        <v>Kosong</v>
      </c>
      <c r="AB5" s="429" t="s">
        <v>35</v>
      </c>
      <c r="AC5" s="436"/>
      <c r="AD5" s="675" t="s">
        <v>188</v>
      </c>
      <c r="AE5" s="436" t="str">
        <f t="array" ref="AE5">IF(ISERROR(INDEX($AA$1:$AB$31,SMALL(IF($AA$1:$AA$31=$AE$4,ROW($AA$1:$AA$31)),ROW(1:1)),2)),"",INDEX($AA$1:$AB$31,SMALL(IF($AA$1:$AA$31=$AE$4,ROW($AA$1:$AA$31)),ROW(1:1)),2))</f>
        <v>Gembong</v>
      </c>
      <c r="AF5" s="436"/>
      <c r="AG5" s="436"/>
      <c r="AH5" s="676"/>
    </row>
    <row r="6" spans="1:34">
      <c r="A6" s="679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27">
        <v>5</v>
      </c>
      <c r="S6" s="428" t="str">
        <f>IF('RINCI 1'!I13=0,"Kosong",IF('RINCI 1'!I13&lt;85,"Di Bawah Rencana",IF('RINCI 1'!I13&gt;100,"Di Atas Rencana","Sesuai Rencana")))</f>
        <v>Sesuai Rencana</v>
      </c>
      <c r="T6" s="429" t="s">
        <v>44</v>
      </c>
      <c r="U6" s="436"/>
      <c r="V6" s="436"/>
      <c r="W6" s="436"/>
      <c r="X6" s="436"/>
      <c r="Y6" s="436"/>
      <c r="Z6" s="430">
        <v>5</v>
      </c>
      <c r="AA6" s="431" t="str">
        <f>IF('RINCI 2'!I13=0,"Kosong",IF('RINCI 2'!I13&lt;84,"Di Bawah Rencana",IF('RINCI 2'!I13&gt;100,"Di Atas Rencana","Sesuai Rencana")))</f>
        <v>Di Atas Rencana</v>
      </c>
      <c r="AB6" s="429" t="s">
        <v>36</v>
      </c>
      <c r="AC6" s="436"/>
      <c r="AD6" s="436"/>
      <c r="AE6" s="436"/>
      <c r="AF6" s="436"/>
      <c r="AG6" s="436"/>
      <c r="AH6" s="676"/>
    </row>
    <row r="7" spans="1:34">
      <c r="A7" s="679"/>
      <c r="B7" s="436"/>
      <c r="C7" s="436"/>
      <c r="D7" s="436"/>
      <c r="E7" s="436"/>
      <c r="F7" s="436"/>
      <c r="G7" s="436"/>
      <c r="H7" s="436"/>
      <c r="I7" s="436"/>
      <c r="J7" s="436"/>
      <c r="K7" s="437"/>
      <c r="L7" s="437"/>
      <c r="M7" s="437"/>
      <c r="N7" s="437"/>
      <c r="O7" s="436"/>
      <c r="P7" s="436"/>
      <c r="Q7" s="436"/>
      <c r="R7" s="427">
        <v>6</v>
      </c>
      <c r="S7" s="428" t="str">
        <f>IF('RINCI 1'!I14=0,"Kosong",IF('RINCI 1'!I14&lt;85,"Di Bawah Rencana",IF('RINCI 1'!I14&gt;100,"Di Atas Rencana","Sesuai Rencana")))</f>
        <v>Di Atas Rencana</v>
      </c>
      <c r="T7" s="429" t="s">
        <v>64</v>
      </c>
      <c r="U7" s="436"/>
      <c r="V7" s="675" t="s">
        <v>186</v>
      </c>
      <c r="W7" s="675" t="s">
        <v>191</v>
      </c>
      <c r="X7" s="436"/>
      <c r="Y7" s="436"/>
      <c r="Z7" s="430">
        <v>6</v>
      </c>
      <c r="AA7" s="431" t="str">
        <f>IF('RINCI 2'!I14=0,"Kosong",IF('RINCI 2'!I14&lt;84,"Di Bawah Rencana",IF('RINCI 2'!I14&gt;100,"Di Atas Rencana","Sesuai Rencana")))</f>
        <v>Di Atas Rencana</v>
      </c>
      <c r="AB7" s="429" t="s">
        <v>37</v>
      </c>
      <c r="AC7" s="436"/>
      <c r="AD7" s="675" t="s">
        <v>186</v>
      </c>
      <c r="AE7" s="675" t="s">
        <v>191</v>
      </c>
      <c r="AF7" s="436"/>
      <c r="AG7" s="436"/>
      <c r="AH7" s="676"/>
    </row>
    <row r="8" spans="1:34">
      <c r="A8" s="679"/>
      <c r="B8" s="436"/>
      <c r="C8" s="436"/>
      <c r="D8" s="436"/>
      <c r="E8" s="436"/>
      <c r="F8" s="436"/>
      <c r="G8" s="436"/>
      <c r="H8" s="436"/>
      <c r="I8" s="436"/>
      <c r="J8" s="436"/>
      <c r="K8" s="437"/>
      <c r="L8" s="437"/>
      <c r="M8" s="437"/>
      <c r="N8" s="437"/>
      <c r="O8" s="436"/>
      <c r="P8" s="436"/>
      <c r="Q8" s="436"/>
      <c r="R8" s="427">
        <v>7</v>
      </c>
      <c r="S8" s="428" t="str">
        <f>IF('RINCI 1'!I15=0,"Kosong",IF('RINCI 1'!I15&lt;85,"Di Bawah Rencana",IF('RINCI 1'!I15&gt;100,"Di Atas Rencana","Sesuai Rencana")))</f>
        <v>Sesuai Rencana</v>
      </c>
      <c r="T8" s="429" t="s">
        <v>65</v>
      </c>
      <c r="U8" s="436"/>
      <c r="V8" s="675" t="s">
        <v>188</v>
      </c>
      <c r="W8" s="436" t="str">
        <f t="array" ref="W8">IF(ISERROR(INDEX($S$1:$T$9,SMALL(IF($S$1:$S$9=$W$7,ROW($S$1:$S$9)),ROW(1:1)),2)),"",INDEX($S$1:$T$9,SMALL(IF($S$1:$S$9=$W$7,ROW($S$1:$S$9)),ROW(1:1)),2))</f>
        <v>Wonogiri</v>
      </c>
      <c r="X8" s="436"/>
      <c r="Y8" s="436"/>
      <c r="Z8" s="430">
        <v>7</v>
      </c>
      <c r="AA8" s="431" t="str">
        <f>IF('RINCI 2'!I15=0,"Kosong",IF('RINCI 2'!I15&lt;84,"Di Bawah Rencana",IF('RINCI 2'!I15&gt;100,"Di Atas Rencana","Sesuai Rencana")))</f>
        <v>Kosong</v>
      </c>
      <c r="AB8" s="429" t="s">
        <v>39</v>
      </c>
      <c r="AC8" s="436"/>
      <c r="AD8" s="675" t="s">
        <v>188</v>
      </c>
      <c r="AE8" s="436" t="str">
        <f t="array" ref="AE8">IF(ISERROR(INDEX($AA$1:$AB$31,SMALL(IF($AA$1:$AA$31=$AE$7,ROW($AA$1:$AA$31)),ROW(1:1)),2)),"",INDEX($AA$1:$AB$31,SMALL(IF($AA$1:$AA$31=$AE$7,ROW($AA$1:$AA$31)),ROW(1:1)),2))</f>
        <v>Blimbing</v>
      </c>
      <c r="AF8" s="436"/>
      <c r="AG8" s="436"/>
      <c r="AH8" s="676"/>
    </row>
    <row r="9" spans="1:34" ht="13.5" thickBot="1">
      <c r="A9" s="679"/>
      <c r="B9" s="436"/>
      <c r="C9" s="436"/>
      <c r="D9" s="436"/>
      <c r="E9" s="436"/>
      <c r="F9" s="436"/>
      <c r="G9" s="436"/>
      <c r="H9" s="436"/>
      <c r="I9" s="436"/>
      <c r="J9" s="436"/>
      <c r="K9" s="437"/>
      <c r="L9" s="437"/>
      <c r="M9" s="437"/>
      <c r="N9" s="437"/>
      <c r="O9" s="436"/>
      <c r="P9" s="436"/>
      <c r="Q9" s="436"/>
      <c r="R9" s="438">
        <v>8</v>
      </c>
      <c r="S9" s="439" t="str">
        <f>IF('RINCI 1'!I16=0,"Kosong",IF('RINCI 1'!I16&lt;85,"Di Bawah Rencana",IF('RINCI 1'!I16&gt;100,"Di Atas Rencana","Sesuai Rencana")))</f>
        <v>Sesuai Rencana</v>
      </c>
      <c r="T9" s="440" t="s">
        <v>66</v>
      </c>
      <c r="U9" s="436"/>
      <c r="V9" s="436"/>
      <c r="W9" s="436" t="str">
        <f t="array" ref="W9">IF(ISERROR(INDEX($S$1:$T$9,SMALL(IF($S$1:$S$9=$W$7,ROW($S$1:$S$9)),ROW(5:5)),2)),"",INDEX($S$1:$T$9,SMALL(IF($S$1:$S$9=$W$7,ROW($S$1:$S$9)),ROW(5:5)),2))</f>
        <v/>
      </c>
      <c r="X9" s="436"/>
      <c r="Y9" s="436"/>
      <c r="Z9" s="430">
        <v>8</v>
      </c>
      <c r="AA9" s="431" t="str">
        <f>IF('RINCI 2'!I16=0,"Kosong",IF('RINCI 2'!I16&lt;84,"Di Bawah Rencana",IF('RINCI 2'!I16&gt;100,"Di Atas Rencana","Sesuai Rencana")))</f>
        <v>Di Bawah Rencana</v>
      </c>
      <c r="AB9" s="429" t="s">
        <v>40</v>
      </c>
      <c r="AC9" s="436"/>
      <c r="AD9" s="436"/>
      <c r="AE9" s="436"/>
      <c r="AF9" s="436"/>
      <c r="AG9" s="436"/>
      <c r="AH9" s="676"/>
    </row>
    <row r="10" spans="1:34">
      <c r="A10" s="679"/>
      <c r="B10" s="436"/>
      <c r="C10" s="436"/>
      <c r="D10" s="436"/>
      <c r="E10" s="436"/>
      <c r="F10" s="436"/>
      <c r="G10" s="436"/>
      <c r="H10" s="436"/>
      <c r="I10" s="436"/>
      <c r="J10" s="436"/>
      <c r="K10" s="437"/>
      <c r="L10" s="437"/>
      <c r="M10" s="437"/>
      <c r="N10" s="437"/>
      <c r="O10" s="436"/>
      <c r="P10" s="436"/>
      <c r="Q10" s="436"/>
      <c r="R10" s="436"/>
      <c r="S10" s="436"/>
      <c r="T10" s="436"/>
      <c r="U10" s="436"/>
      <c r="V10" s="675" t="s">
        <v>186</v>
      </c>
      <c r="W10" s="675" t="s">
        <v>192</v>
      </c>
      <c r="X10" s="436"/>
      <c r="Y10" s="436"/>
      <c r="Z10" s="430">
        <v>9</v>
      </c>
      <c r="AA10" s="431" t="str">
        <f>IF('RINCI 2'!I17=0,"Kosong",IF('RINCI 2'!I17&lt;84,"Di Bawah Rencana",IF('RINCI 2'!I17&gt;100,"Di Atas Rencana","Sesuai Rencana")))</f>
        <v>Di Bawah Rencana</v>
      </c>
      <c r="AB10" s="429" t="s">
        <v>41</v>
      </c>
      <c r="AC10" s="436"/>
      <c r="AD10" s="675" t="s">
        <v>186</v>
      </c>
      <c r="AE10" s="675" t="s">
        <v>192</v>
      </c>
      <c r="AF10" s="436"/>
      <c r="AG10" s="436"/>
      <c r="AH10" s="676"/>
    </row>
    <row r="11" spans="1:34">
      <c r="A11" s="679"/>
      <c r="B11" s="436"/>
      <c r="C11" s="436"/>
      <c r="D11" s="436"/>
      <c r="E11" s="436"/>
      <c r="F11" s="436"/>
      <c r="G11" s="436"/>
      <c r="H11" s="436"/>
      <c r="I11" s="436"/>
      <c r="J11" s="436"/>
      <c r="K11" s="437"/>
      <c r="L11" s="437"/>
      <c r="M11" s="437"/>
      <c r="N11" s="437"/>
      <c r="O11" s="436"/>
      <c r="P11" s="436"/>
      <c r="Q11" s="436"/>
      <c r="R11" s="436"/>
      <c r="S11" s="436"/>
      <c r="T11" s="436"/>
      <c r="U11" s="436"/>
      <c r="V11" s="675" t="s">
        <v>188</v>
      </c>
      <c r="W11" s="436" t="str">
        <f t="array" ref="W11">IF(ISERROR(INDEX($S$1:$T$9,SMALL(IF($S$1:$S$9=$W$10,ROW($S$1:$S$9)),ROW(1:1)),2)),"",INDEX($S$1:$T$9,SMALL(IF($S$1:$S$9=$W$10,ROW($S$1:$S$9)),ROW(1:1)),2))</f>
        <v>Malahayu</v>
      </c>
      <c r="X11" s="436"/>
      <c r="Y11" s="436"/>
      <c r="Z11" s="430">
        <v>10</v>
      </c>
      <c r="AA11" s="431" t="str">
        <f>IF('RINCI 2'!I18=0,"Kosong",IF('RINCI 2'!I18&lt;84,"Di Bawah Rencana",IF('RINCI 2'!I18&gt;100,"Di Atas Rencana","Sesuai Rencana")))</f>
        <v>Di Bawah Rencana</v>
      </c>
      <c r="AB11" s="429" t="s">
        <v>42</v>
      </c>
      <c r="AC11" s="436"/>
      <c r="AD11" s="675" t="s">
        <v>188</v>
      </c>
      <c r="AE11" s="436" t="str">
        <f t="array" ref="AE11">IF(ISERROR(INDEX($AA$1:$AB$31,SMALL(IF($AA$1:$AA$31=$AE$10,ROW($AA$1:$AA$31)),ROW(1:1)),2)),"",INDEX($AA$1:$AB$31,SMALL(IF($AA$1:$AA$31=$AE$10,ROW($AA$1:$AA$31)),ROW(1:1)),2))</f>
        <v>Penjalin</v>
      </c>
      <c r="AF11" s="436"/>
      <c r="AG11" s="436"/>
      <c r="AH11" s="676"/>
    </row>
    <row r="12" spans="1:34">
      <c r="A12" s="679"/>
      <c r="B12" s="436"/>
      <c r="C12" s="436"/>
      <c r="D12" s="436"/>
      <c r="E12" s="436"/>
      <c r="F12" s="436"/>
      <c r="G12" s="436"/>
      <c r="H12" s="436"/>
      <c r="I12" s="436"/>
      <c r="J12" s="436"/>
      <c r="K12" s="437"/>
      <c r="L12" s="437"/>
      <c r="M12" s="437"/>
      <c r="N12" s="437"/>
      <c r="O12" s="436"/>
      <c r="P12" s="436"/>
      <c r="Q12" s="436"/>
      <c r="R12" s="436"/>
      <c r="S12" s="436"/>
      <c r="T12" s="436"/>
      <c r="U12" s="436"/>
      <c r="V12" s="675"/>
      <c r="W12" s="436" t="str">
        <f t="array" ref="W12">IF(ISERROR(INDEX($S$1:$T$9,SMALL(IF($S$1:$S$9=$W$7,ROW($S$1:$S$9)),ROW(8:8)),2)),"",INDEX($S$1:$T$9,SMALL(IF($S$1:$S$9=$W$7,ROW($S$1:$S$9)),ROW(8:8)),2))</f>
        <v/>
      </c>
      <c r="X12" s="436"/>
      <c r="Y12" s="436"/>
      <c r="Z12" s="430">
        <v>11</v>
      </c>
      <c r="AA12" s="431" t="str">
        <f>IF('RINCI 2'!I19=0,"Kosong",IF('RINCI 2'!I19&lt;84,"Di Bawah Rencana",IF('RINCI 2'!I19&gt;100,"Di Atas Rencana","Sesuai Rencana")))</f>
        <v>Kosong</v>
      </c>
      <c r="AB12" s="429" t="s">
        <v>43</v>
      </c>
      <c r="AC12" s="436"/>
      <c r="AD12" s="436"/>
      <c r="AE12" s="436"/>
      <c r="AF12" s="436"/>
      <c r="AG12" s="436"/>
      <c r="AH12" s="676"/>
    </row>
    <row r="13" spans="1:34">
      <c r="A13" s="679"/>
      <c r="B13" s="436"/>
      <c r="C13" s="436"/>
      <c r="D13" s="436"/>
      <c r="E13" s="436"/>
      <c r="F13" s="436"/>
      <c r="G13" s="436"/>
      <c r="H13" s="436"/>
      <c r="I13" s="436"/>
      <c r="J13" s="436"/>
      <c r="K13" s="437"/>
      <c r="L13" s="437"/>
      <c r="M13" s="437"/>
      <c r="N13" s="437"/>
      <c r="O13" s="436"/>
      <c r="P13" s="436"/>
      <c r="Q13" s="436"/>
      <c r="R13" s="436"/>
      <c r="S13" s="436"/>
      <c r="T13" s="436"/>
      <c r="U13" s="436"/>
      <c r="V13" s="436"/>
      <c r="W13" s="436" t="str">
        <f t="array" ref="W13">IF(ISERROR(INDEX($S$1:$T$9,SMALL(IF($S$1:$S$9=$W$7,ROW($S$1:$S$9)),ROW(9:9)),2)),"",INDEX($S$1:$T$9,SMALL(IF($S$1:$S$9=$W$7,ROW($S$1:$S$9)),ROW(9:9)),2))</f>
        <v/>
      </c>
      <c r="X13" s="436"/>
      <c r="Y13" s="436"/>
      <c r="Z13" s="430">
        <v>12</v>
      </c>
      <c r="AA13" s="431" t="str">
        <f>IF('RINCI 2'!I20=0,"Kosong",IF('RINCI 2'!I20&lt;84,"Di Bawah Rencana",IF('RINCI 2'!I20&gt;100,"Di Atas Rencana","Sesuai Rencana")))</f>
        <v>Di Bawah Rencana</v>
      </c>
      <c r="AB13" s="429" t="s">
        <v>45</v>
      </c>
      <c r="AC13" s="436"/>
      <c r="AD13" s="436"/>
      <c r="AE13" s="436" t="str">
        <f t="array" ref="AE13">IF(ISERROR(INDEX($AA$1:$AB$31,SMALL(IF($AA$1:$AA$31=$AE$1,ROW($AA$1:$AA$31)),ROW(12:12)),2)),"",INDEX($AA$1:$AB$31,SMALL(IF($AA$1:$AA$31=$AE$1,ROW($AA$1:$AA$31)),ROW(12:12)),2))</f>
        <v>Brambang</v>
      </c>
      <c r="AF13" s="436"/>
      <c r="AG13" s="436"/>
      <c r="AH13" s="676"/>
    </row>
    <row r="14" spans="1:34">
      <c r="A14" s="679"/>
      <c r="B14" s="436"/>
      <c r="C14" s="436"/>
      <c r="D14" s="436"/>
      <c r="E14" s="436"/>
      <c r="F14" s="436"/>
      <c r="G14" s="436"/>
      <c r="H14" s="436"/>
      <c r="I14" s="436"/>
      <c r="J14" s="436"/>
      <c r="K14" s="437"/>
      <c r="L14" s="437"/>
      <c r="M14" s="437"/>
      <c r="N14" s="437"/>
      <c r="O14" s="436"/>
      <c r="P14" s="436"/>
      <c r="Q14" s="436"/>
      <c r="R14" s="436"/>
      <c r="S14" s="436"/>
      <c r="T14" s="436"/>
      <c r="U14" s="436"/>
      <c r="V14" s="436"/>
      <c r="W14" s="436" t="str">
        <f t="array" ref="W14">IF(ISERROR(INDEX($S$1:$T$9,SMALL(IF($S$1:$S$9=$W$7,ROW($S$1:$S$9)),ROW(10:10)),2)),"",INDEX($S$1:$T$9,SMALL(IF($S$1:$S$9=$W$7,ROW($S$1:$S$9)),ROW(10:10)),2))</f>
        <v/>
      </c>
      <c r="X14" s="436"/>
      <c r="Y14" s="436"/>
      <c r="Z14" s="430">
        <v>13</v>
      </c>
      <c r="AA14" s="431" t="str">
        <f>IF('RINCI 2'!I21=0,"Kosong",IF('RINCI 2'!I21&lt;84,"Di Bawah Rencana",IF('RINCI 2'!I21&gt;100,"Di Atas Rencana","Sesuai Rencana")))</f>
        <v>Kosong</v>
      </c>
      <c r="AB14" s="429" t="s">
        <v>46</v>
      </c>
      <c r="AC14" s="436"/>
      <c r="AD14" s="436"/>
      <c r="AE14" s="436" t="str">
        <f t="array" ref="AE14">IF(ISERROR(INDEX($AA$1:$AB$31,SMALL(IF($AA$1:$AA$31=$AE$1,ROW($AA$1:$AA$31)),ROW(13:13)),2)),"",INDEX($AA$1:$AB$31,SMALL(IF($AA$1:$AA$31=$AE$1,ROW($AA$1:$AA$31)),ROW(13:13)),2))</f>
        <v>Klego</v>
      </c>
      <c r="AF14" s="436"/>
      <c r="AG14" s="436"/>
      <c r="AH14" s="676"/>
    </row>
    <row r="15" spans="1:34">
      <c r="A15" s="679"/>
      <c r="B15" s="436"/>
      <c r="C15" s="436"/>
      <c r="D15" s="436"/>
      <c r="E15" s="436"/>
      <c r="F15" s="436"/>
      <c r="G15" s="436"/>
      <c r="H15" s="436"/>
      <c r="I15" s="436"/>
      <c r="J15" s="436"/>
      <c r="K15" s="437"/>
      <c r="L15" s="437"/>
      <c r="M15" s="437"/>
      <c r="N15" s="437"/>
      <c r="O15" s="436"/>
      <c r="P15" s="436"/>
      <c r="Q15" s="436"/>
      <c r="R15" s="436"/>
      <c r="S15" s="436"/>
      <c r="T15" s="436"/>
      <c r="U15" s="436"/>
      <c r="V15" s="436"/>
      <c r="W15" s="436" t="str">
        <f t="array" ref="W15">IF(ISERROR(INDEX($S$1:$T$9,SMALL(IF($S$1:$S$9=$W$7,ROW($S$1:$S$9)),ROW(11:11)),2)),"",INDEX($S$1:$T$9,SMALL(IF($S$1:$S$9=$W$7,ROW($S$1:$S$9)),ROW(11:11)),2))</f>
        <v/>
      </c>
      <c r="X15" s="436"/>
      <c r="Y15" s="436"/>
      <c r="Z15" s="430">
        <v>14</v>
      </c>
      <c r="AA15" s="431" t="str">
        <f>IF('RINCI 2'!I22=0,"Kosong",IF('RINCI 2'!I22&lt;84,"Di Bawah Rencana",IF('RINCI 2'!I22&gt;100,"Di Atas Rencana","Sesuai Rencana")))</f>
        <v>Di Bawah Rencana</v>
      </c>
      <c r="AB15" s="429" t="s">
        <v>47</v>
      </c>
      <c r="AC15" s="436"/>
      <c r="AD15" s="436"/>
      <c r="AE15" s="436" t="str">
        <f t="array" ref="AE15">IF(ISERROR(INDEX($AA$1:$AB$31,SMALL(IF($AA$1:$AA$31=$AE$1,ROW($AA$1:$AA$31)),ROW(14:14)),2)),"",INDEX($AA$1:$AB$31,SMALL(IF($AA$1:$AA$31=$AE$1,ROW($AA$1:$AA$31)),ROW(14:14)),2))</f>
        <v/>
      </c>
      <c r="AF15" s="436"/>
      <c r="AG15" s="436"/>
      <c r="AH15" s="676"/>
    </row>
    <row r="16" spans="1:34">
      <c r="A16" s="679"/>
      <c r="B16" s="436"/>
      <c r="C16" s="436"/>
      <c r="D16" s="436"/>
      <c r="E16" s="436"/>
      <c r="F16" s="436"/>
      <c r="G16" s="436"/>
      <c r="H16" s="436"/>
      <c r="I16" s="436"/>
      <c r="J16" s="436"/>
      <c r="K16" s="437"/>
      <c r="L16" s="437"/>
      <c r="M16" s="437"/>
      <c r="N16" s="437"/>
      <c r="O16" s="436"/>
      <c r="P16" s="436"/>
      <c r="Q16" s="436"/>
      <c r="R16" s="436"/>
      <c r="S16" s="436"/>
      <c r="T16" s="436"/>
      <c r="U16" s="436"/>
      <c r="V16" s="436"/>
      <c r="W16" s="436" t="str">
        <f t="array" ref="W16">IF(ISERROR(INDEX($S$1:$T$9,SMALL(IF($S$1:$S$9=$W$1,ROW($S$1:$S$9)),ROW(15:15)),2)),"",INDEX($S$1:$T$9,SMALL(IF($S$1:$S$9=$W$1,ROW($S$1:$S$9)),ROW(15:15)),2))</f>
        <v/>
      </c>
      <c r="X16" s="436"/>
      <c r="Y16" s="436"/>
      <c r="Z16" s="430">
        <v>15</v>
      </c>
      <c r="AA16" s="431" t="str">
        <f>IF('RINCI 2'!I23=0,"Kosong",IF('RINCI 2'!I23&lt;84,"Di Bawah Rencana",IF('RINCI 2'!I23&gt;100,"Di Atas Rencana","Sesuai Rencana")))</f>
        <v>Di Atas Rencana</v>
      </c>
      <c r="AB16" s="429" t="s">
        <v>48</v>
      </c>
      <c r="AC16" s="436"/>
      <c r="AD16" s="436"/>
      <c r="AE16" s="436" t="str">
        <f t="array" ref="AE16">IF(ISERROR(INDEX($AA$1:$AB$31,SMALL(IF($AA$1:$AA$31=$AE$1,ROW($AA$1:$AA$31)),ROW(15:15)),2)),"",INDEX($AA$1:$AB$31,SMALL(IF($AA$1:$AA$31=$AE$1,ROW($AA$1:$AA$31)),ROW(15:15)),2))</f>
        <v/>
      </c>
      <c r="AF16" s="436"/>
      <c r="AG16" s="436"/>
      <c r="AH16" s="676"/>
    </row>
    <row r="17" spans="1:34">
      <c r="A17" s="679"/>
      <c r="B17" s="436"/>
      <c r="C17" s="436"/>
      <c r="D17" s="436"/>
      <c r="E17" s="436"/>
      <c r="F17" s="436"/>
      <c r="G17" s="436"/>
      <c r="H17" s="436"/>
      <c r="I17" s="436"/>
      <c r="J17" s="436"/>
      <c r="K17" s="437"/>
      <c r="L17" s="437"/>
      <c r="M17" s="437"/>
      <c r="N17" s="437"/>
      <c r="O17" s="436"/>
      <c r="P17" s="436"/>
      <c r="Q17" s="436"/>
      <c r="R17" s="436"/>
      <c r="S17" s="436"/>
      <c r="T17" s="436"/>
      <c r="U17" s="436"/>
      <c r="V17" s="436"/>
      <c r="W17" s="436" t="str">
        <f t="array" ref="W17">IF(ISERROR(INDEX($AA$1:$AB$31,SMALL(IF($AA$1:$AA$31=$W$11,ROW($AA$1:$AA$31)),ROW(16:16)),2)),"",INDEX($AA$1:$AB$31,SMALL(IF($AA$1:$AA$31=$W$11,ROW($AA$1:$AA$31)),ROW(16:16)),2))</f>
        <v/>
      </c>
      <c r="X17" s="436"/>
      <c r="Y17" s="436"/>
      <c r="Z17" s="430">
        <v>16</v>
      </c>
      <c r="AA17" s="431" t="str">
        <f>IF('RINCI 2'!I24=0,"Kosong",IF('RINCI 2'!I24&lt;84,"Di Bawah Rencana",IF('RINCI 2'!I24&gt;100,"Di Atas Rencana","Sesuai Rencana")))</f>
        <v>Kosong</v>
      </c>
      <c r="AB17" s="429" t="s">
        <v>49</v>
      </c>
      <c r="AC17" s="436"/>
      <c r="AD17" s="436"/>
      <c r="AE17" s="436"/>
      <c r="AF17" s="436"/>
      <c r="AG17" s="436"/>
      <c r="AH17" s="676"/>
    </row>
    <row r="18" spans="1:34">
      <c r="A18" s="679"/>
      <c r="B18" s="436"/>
      <c r="C18" s="436"/>
      <c r="D18" s="436"/>
      <c r="E18" s="436"/>
      <c r="F18" s="436"/>
      <c r="G18" s="436"/>
      <c r="H18" s="436"/>
      <c r="I18" s="436"/>
      <c r="J18" s="436"/>
      <c r="K18" s="436" t="str">
        <f t="array" ref="K18">IF(ISERROR(INDEX($S$1:$T$9,SMALL(IF($S$1:$S$9=$W$10,ROW($S$1:$S$9)),ROW(10:10)),2)),"",INDEX($S$1:$T$9,SMALL(IF($S$1:$S$9=$W$10,ROW($S$1:$S$9)),ROW(10:10)),2))</f>
        <v/>
      </c>
      <c r="L18" s="436"/>
      <c r="M18" s="436" t="str">
        <f t="array" ref="M18">IF(ISERROR(INDEX($AA$1:$AB$31,SMALL(IF($AA$1:$AA$31=$AE$10,ROW($AA$1:$AA$31)),ROW(10:10)),2)),"",INDEX($AA$1:$AB$31,SMALL(IF($AA$1:$AA$31=$AE$10,ROW($AA$1:$AA$31)),ROW(10:10)),2))</f>
        <v/>
      </c>
      <c r="N18" s="436"/>
      <c r="O18" s="436"/>
      <c r="P18" s="436"/>
      <c r="Q18" s="436"/>
      <c r="R18" s="436"/>
      <c r="S18" s="436"/>
      <c r="T18" s="436"/>
      <c r="U18" s="436"/>
      <c r="V18" s="436"/>
      <c r="W18" s="436" t="str">
        <f t="array" ref="W18">IF(ISERROR(INDEX($AA$1:$AB$31,SMALL(IF($AA$1:$AA$31=$W$11,ROW($AA$1:$AA$31)),ROW(17:17)),2)),"",INDEX($AA$1:$AB$31,SMALL(IF($AA$1:$AA$31=$W$11,ROW($AA$1:$AA$31)),ROW(17:17)),2))</f>
        <v/>
      </c>
      <c r="X18" s="436"/>
      <c r="Y18" s="436"/>
      <c r="Z18" s="430">
        <v>17</v>
      </c>
      <c r="AA18" s="431" t="str">
        <f>IF('RINCI 2'!I25=0,"Kosong",IF('RINCI 2'!I25&lt;84,"Di Bawah Rencana",IF('RINCI 2'!I25&gt;100,"Di Atas Rencana","Sesuai Rencana")))</f>
        <v>Kosong</v>
      </c>
      <c r="AB18" s="429" t="s">
        <v>50</v>
      </c>
      <c r="AC18" s="436"/>
      <c r="AD18" s="436"/>
      <c r="AE18" s="436"/>
      <c r="AF18" s="436"/>
      <c r="AG18" s="436"/>
      <c r="AH18" s="676"/>
    </row>
    <row r="19" spans="1:34">
      <c r="A19" s="679"/>
      <c r="B19" s="436"/>
      <c r="C19" s="436"/>
      <c r="D19" s="436"/>
      <c r="E19" s="436"/>
      <c r="F19" s="436"/>
      <c r="G19" s="436"/>
      <c r="H19" s="436"/>
      <c r="I19" s="436"/>
      <c r="J19" s="436"/>
      <c r="K19" s="436" t="str">
        <f t="array" ref="K19">IF(ISERROR(INDEX($S$1:$T$9,SMALL(IF($S$1:$S$9=$W$10,ROW($S$1:$S$9)),ROW(11:11)),2)),"",INDEX($S$1:$T$9,SMALL(IF($S$1:$S$9=$W$10,ROW($S$1:$S$9)),ROW(11:11)),2))</f>
        <v/>
      </c>
      <c r="L19" s="436"/>
      <c r="M19" s="436" t="str">
        <f t="array" ref="M19">IF(ISERROR(INDEX($AA$1:$AB$31,SMALL(IF($AA$1:$AA$31=$AE$10,ROW($AA$1:$AA$31)),ROW(11:11)),2)),"",INDEX($AA$1:$AB$31,SMALL(IF($AA$1:$AA$31=$AE$10,ROW($AA$1:$AA$31)),ROW(11:11)),2))</f>
        <v/>
      </c>
      <c r="N19" s="436"/>
      <c r="O19" s="436"/>
      <c r="P19" s="436"/>
      <c r="Q19" s="436"/>
      <c r="R19" s="436"/>
      <c r="S19" s="436"/>
      <c r="T19" s="436"/>
      <c r="U19" s="436"/>
      <c r="V19" s="436"/>
      <c r="W19" s="436" t="str">
        <f t="array" ref="W19">IF(ISERROR(INDEX($AA$1:$AB$31,SMALL(IF($AA$1:$AA$31=$W$11,ROW($AA$1:$AA$31)),ROW(18:18)),2)),"",INDEX($AA$1:$AB$31,SMALL(IF($AA$1:$AA$31=$W$11,ROW($AA$1:$AA$31)),ROW(18:18)),2))</f>
        <v/>
      </c>
      <c r="X19" s="436"/>
      <c r="Y19" s="436"/>
      <c r="Z19" s="430">
        <v>18</v>
      </c>
      <c r="AA19" s="431" t="str">
        <f>IF('RINCI 2'!I26=0,"Kosong",IF('RINCI 2'!I26&lt;84,"Di Bawah Rencana",IF('RINCI 2'!I26&gt;100,"Di Atas Rencana","Sesuai Rencana")))</f>
        <v>Kosong</v>
      </c>
      <c r="AB19" s="429" t="s">
        <v>51</v>
      </c>
      <c r="AC19" s="436"/>
      <c r="AD19" s="436"/>
      <c r="AE19" s="436"/>
      <c r="AF19" s="436"/>
      <c r="AG19" s="436"/>
      <c r="AH19" s="676"/>
    </row>
    <row r="20" spans="1:34">
      <c r="A20" s="679"/>
      <c r="B20" s="436"/>
      <c r="C20" s="436"/>
      <c r="D20" s="436"/>
      <c r="E20" s="436"/>
      <c r="F20" s="436"/>
      <c r="G20" s="436"/>
      <c r="H20" s="436"/>
      <c r="I20" s="436"/>
      <c r="J20" s="436"/>
      <c r="K20" s="436" t="str">
        <f t="array" ref="K20">IF(ISERROR(INDEX($S$1:$T$9,SMALL(IF($S$1:$S$9=$W$10,ROW($S$1:$S$9)),ROW(12:12)),2)),"",INDEX($S$1:$T$9,SMALL(IF($S$1:$S$9=$W$10,ROW($S$1:$S$9)),ROW(12:12)),2))</f>
        <v/>
      </c>
      <c r="L20" s="436"/>
      <c r="M20" s="436" t="str">
        <f t="array" ref="M20">IF(ISERROR(INDEX($AA$1:$AB$31,SMALL(IF($AA$1:$AA$31=$AE$10,ROW($AA$1:$AA$31)),ROW(12:12)),2)),"",INDEX($AA$1:$AB$31,SMALL(IF($AA$1:$AA$31=$AE$10,ROW($AA$1:$AA$31)),ROW(12:12)),2))</f>
        <v/>
      </c>
      <c r="N20" s="436"/>
      <c r="O20" s="436"/>
      <c r="P20" s="436"/>
      <c r="Q20" s="436"/>
      <c r="R20" s="436"/>
      <c r="S20" s="436"/>
      <c r="T20" s="436"/>
      <c r="U20" s="436"/>
      <c r="V20" s="436"/>
      <c r="W20" s="436" t="str">
        <f t="array" ref="W20">IF(ISERROR(INDEX($AA$1:$AB$31,SMALL(IF($AA$1:$AA$31=$W$11,ROW($AA$1:$AA$31)),ROW(19:19)),2)),"",INDEX($AA$1:$AB$31,SMALL(IF($AA$1:$AA$31=$W$11,ROW($AA$1:$AA$31)),ROW(19:19)),2))</f>
        <v/>
      </c>
      <c r="X20" s="436"/>
      <c r="Y20" s="436"/>
      <c r="Z20" s="430">
        <v>19</v>
      </c>
      <c r="AA20" s="431" t="str">
        <f>IF('RINCI 2'!I27=0,"Kosong",IF('RINCI 2'!I27&lt;84,"Di Bawah Rencana",IF('RINCI 2'!I27&gt;100,"Di Atas Rencana","Sesuai Rencana")))</f>
        <v>Di Bawah Rencana</v>
      </c>
      <c r="AB20" s="429" t="s">
        <v>52</v>
      </c>
      <c r="AC20" s="436"/>
      <c r="AD20" s="436"/>
      <c r="AE20" s="436"/>
      <c r="AF20" s="436"/>
      <c r="AG20" s="436"/>
      <c r="AH20" s="676"/>
    </row>
    <row r="21" spans="1:34">
      <c r="A21" s="679"/>
      <c r="B21" s="436"/>
      <c r="C21" s="436"/>
      <c r="D21" s="436"/>
      <c r="E21" s="436"/>
      <c r="F21" s="436"/>
      <c r="G21" s="436"/>
      <c r="H21" s="436"/>
      <c r="I21" s="436"/>
      <c r="J21" s="436"/>
      <c r="K21" s="436" t="str">
        <f t="array" ref="K21">IF(ISERROR(INDEX($S$1:$T$9,SMALL(IF($S$1:$S$9=$W$10,ROW($S$1:$S$9)),ROW(13:13)),2)),"",INDEX($S$1:$T$9,SMALL(IF($S$1:$S$9=$W$10,ROW($S$1:$S$9)),ROW(13:13)),2))</f>
        <v/>
      </c>
      <c r="L21" s="436"/>
      <c r="M21" s="436" t="str">
        <f t="array" ref="M21">IF(ISERROR(INDEX($AA$1:$AB$31,SMALL(IF($AA$1:$AA$31=$AE$10,ROW($AA$1:$AA$31)),ROW(13:13)),2)),"",INDEX($AA$1:$AB$31,SMALL(IF($AA$1:$AA$31=$AE$10,ROW($AA$1:$AA$31)),ROW(13:13)),2))</f>
        <v/>
      </c>
      <c r="N21" s="436"/>
      <c r="O21" s="436"/>
      <c r="P21" s="436"/>
      <c r="Q21" s="436"/>
      <c r="R21" s="436"/>
      <c r="S21" s="436"/>
      <c r="T21" s="436"/>
      <c r="U21" s="436"/>
      <c r="V21" s="436"/>
      <c r="W21" s="436" t="str">
        <f t="array" ref="W21">IF(ISERROR(INDEX($AA$1:$AB$31,SMALL(IF($AA$1:$AA$31=$W$11,ROW($AA$1:$AA$31)),ROW(20:20)),2)),"",INDEX($AA$1:$AB$31,SMALL(IF($AA$1:$AA$31=$W$11,ROW($AA$1:$AA$31)),ROW(20:20)),2))</f>
        <v/>
      </c>
      <c r="X21" s="436"/>
      <c r="Y21" s="436"/>
      <c r="Z21" s="430">
        <v>20</v>
      </c>
      <c r="AA21" s="431" t="str">
        <f>IF('RINCI 2'!I28=0,"Kosong",IF('RINCI 2'!I28&lt;84,"Di Bawah Rencana",IF('RINCI 2'!I28&gt;100,"Di Atas Rencana","Sesuai Rencana")))</f>
        <v>Di Bawah Rencana</v>
      </c>
      <c r="AB21" s="429" t="s">
        <v>53</v>
      </c>
      <c r="AC21" s="436"/>
      <c r="AD21" s="436"/>
      <c r="AE21" s="436"/>
      <c r="AF21" s="436"/>
      <c r="AG21" s="436"/>
      <c r="AH21" s="676"/>
    </row>
    <row r="22" spans="1:34">
      <c r="A22" s="679"/>
      <c r="B22" s="436"/>
      <c r="C22" s="436"/>
      <c r="D22" s="436"/>
      <c r="E22" s="436"/>
      <c r="F22" s="436"/>
      <c r="G22" s="436"/>
      <c r="H22" s="436"/>
      <c r="I22" s="436"/>
      <c r="J22" s="436"/>
      <c r="K22" s="436" t="str">
        <f t="array" ref="K22">IF(ISERROR(INDEX($S$1:$T$9,SMALL(IF($S$1:$S$9=$W$10,ROW($S$1:$S$9)),ROW(14:14)),2)),"",INDEX($S$1:$T$9,SMALL(IF($S$1:$S$9=$W$10,ROW($S$1:$S$9)),ROW(14:14)),2))</f>
        <v/>
      </c>
      <c r="L22" s="436"/>
      <c r="M22" s="436" t="str">
        <f t="array" ref="M22">IF(ISERROR(INDEX($AA$1:$AB$31,SMALL(IF($AA$1:$AA$31=$AE$10,ROW($AA$1:$AA$31)),ROW(14:14)),2)),"",INDEX($AA$1:$AB$31,SMALL(IF($AA$1:$AA$31=$AE$10,ROW($AA$1:$AA$31)),ROW(14:14)),2))</f>
        <v/>
      </c>
      <c r="N22" s="436"/>
      <c r="O22" s="436"/>
      <c r="P22" s="436"/>
      <c r="Q22" s="436"/>
      <c r="R22" s="436"/>
      <c r="S22" s="436"/>
      <c r="T22" s="436"/>
      <c r="U22" s="436"/>
      <c r="V22" s="436"/>
      <c r="W22" s="436" t="str">
        <f t="array" ref="W22">IF(ISERROR(INDEX($AA$1:$AB$31,SMALL(IF($AA$1:$AA$31=$W$11,ROW($AA$1:$AA$31)),ROW(21:21)),2)),"",INDEX($AA$1:$AB$31,SMALL(IF($AA$1:$AA$31=$W$11,ROW($AA$1:$AA$31)),ROW(21:21)),2))</f>
        <v/>
      </c>
      <c r="X22" s="436"/>
      <c r="Y22" s="436"/>
      <c r="Z22" s="430">
        <v>21</v>
      </c>
      <c r="AA22" s="431" t="str">
        <f>IF('RINCI 2'!I29=0,"Kosong",IF('RINCI 2'!I29&lt;84,"Di Bawah Rencana",IF('RINCI 2'!I29&gt;100,"Di Atas Rencana","Sesuai Rencana")))</f>
        <v>Di Bawah Rencana</v>
      </c>
      <c r="AB22" s="429" t="s">
        <v>54</v>
      </c>
      <c r="AC22" s="436"/>
      <c r="AD22" s="436"/>
      <c r="AE22" s="436"/>
      <c r="AF22" s="436"/>
      <c r="AG22" s="436"/>
      <c r="AH22" s="676"/>
    </row>
    <row r="23" spans="1:34">
      <c r="A23" s="679"/>
      <c r="B23" s="436"/>
      <c r="C23" s="436"/>
      <c r="D23" s="436"/>
      <c r="E23" s="436"/>
      <c r="F23" s="436"/>
      <c r="G23" s="436"/>
      <c r="H23" s="436"/>
      <c r="I23" s="436"/>
      <c r="J23" s="436"/>
      <c r="K23" s="436" t="str">
        <f t="array" ref="K23">IF(ISERROR(INDEX($S$1:$T$9,SMALL(IF($S$1:$S$9=$W$10,ROW($S$1:$S$9)),ROW(15:15)),2)),"",INDEX($S$1:$T$9,SMALL(IF($S$1:$S$9=$W$10,ROW($S$1:$S$9)),ROW(15:15)),2))</f>
        <v/>
      </c>
      <c r="L23" s="436"/>
      <c r="M23" s="436" t="str">
        <f t="array" ref="M23">IF(ISERROR(INDEX($AA$1:$AB$31,SMALL(IF($AA$1:$AA$31=$AE$10,ROW($AA$1:$AA$31)),ROW(15:15)),2)),"",INDEX($AA$1:$AB$31,SMALL(IF($AA$1:$AA$31=$AE$10,ROW($AA$1:$AA$31)),ROW(15:15)),2))</f>
        <v/>
      </c>
      <c r="N23" s="436"/>
      <c r="O23" s="436"/>
      <c r="P23" s="436"/>
      <c r="Q23" s="436"/>
      <c r="R23" s="436"/>
      <c r="S23" s="436"/>
      <c r="T23" s="436"/>
      <c r="U23" s="436"/>
      <c r="V23" s="436"/>
      <c r="W23" s="436" t="str">
        <f t="array" ref="W23">IF(ISERROR(INDEX($AA$1:$AB$31,SMALL(IF($AA$1:$AA$31=$W$11,ROW($AA$1:$AA$31)),ROW(22:22)),2)),"",INDEX($AA$1:$AB$31,SMALL(IF($AA$1:$AA$31=$W$11,ROW($AA$1:$AA$31)),ROW(22:22)),2))</f>
        <v/>
      </c>
      <c r="X23" s="436"/>
      <c r="Y23" s="436"/>
      <c r="Z23" s="430">
        <v>22</v>
      </c>
      <c r="AA23" s="431" t="str">
        <f>IF('RINCI 2'!I30=0,"Kosong",IF('RINCI 2'!I30&lt;84,"Di Bawah Rencana",IF('RINCI 2'!I30&gt;100,"Di Atas Rencana","Sesuai Rencana")))</f>
        <v>Kosong</v>
      </c>
      <c r="AB23" s="429" t="s">
        <v>55</v>
      </c>
      <c r="AC23" s="436"/>
      <c r="AD23" s="436"/>
      <c r="AE23" s="436"/>
      <c r="AF23" s="436"/>
      <c r="AG23" s="436"/>
      <c r="AH23" s="676"/>
    </row>
    <row r="24" spans="1:34">
      <c r="A24" s="680">
        <f>'RINCI 1'!I24+'RINCI 2'!I46</f>
        <v>13</v>
      </c>
      <c r="B24" s="442" t="s">
        <v>168</v>
      </c>
      <c r="C24" s="442"/>
      <c r="D24" s="436"/>
      <c r="E24" s="441">
        <f>'RINCI 1'!I23+'RINCI 2'!I45</f>
        <v>11</v>
      </c>
      <c r="F24" s="442" t="s">
        <v>171</v>
      </c>
      <c r="G24" s="442"/>
      <c r="H24" s="436"/>
      <c r="I24" s="441">
        <f>'RINCI 1'!I22+'RINCI 2'!I44</f>
        <v>4</v>
      </c>
      <c r="J24" s="442" t="s">
        <v>172</v>
      </c>
      <c r="K24" s="436"/>
      <c r="L24" s="436"/>
      <c r="M24" s="441">
        <f>'RINCI 1'!I21+'RINCI 2'!I43</f>
        <v>10</v>
      </c>
      <c r="N24" s="442" t="s">
        <v>173</v>
      </c>
      <c r="O24" s="442"/>
      <c r="P24" s="436"/>
      <c r="Q24" s="436"/>
      <c r="R24" s="436"/>
      <c r="S24" s="436"/>
      <c r="T24" s="436"/>
      <c r="U24" s="436"/>
      <c r="V24" s="436"/>
      <c r="W24" s="436" t="str">
        <f t="array" ref="W24">IF(ISERROR(INDEX($AA$1:$AB$31,SMALL(IF($AA$1:$AA$31=$W$11,ROW($AA$1:$AA$31)),ROW(23:23)),2)),"",INDEX($AA$1:$AB$31,SMALL(IF($AA$1:$AA$31=$W$11,ROW($AA$1:$AA$31)),ROW(23:23)),2))</f>
        <v/>
      </c>
      <c r="X24" s="436"/>
      <c r="Y24" s="436"/>
      <c r="Z24" s="430">
        <v>23</v>
      </c>
      <c r="AA24" s="431" t="str">
        <f>IF('RINCI 2'!I31=0,"Kosong",IF('RINCI 2'!I31&lt;84,"Di Bawah Rencana",IF('RINCI 2'!I31&gt;100,"Di Atas Rencana","Sesuai Rencana")))</f>
        <v>Kosong</v>
      </c>
      <c r="AB24" s="429" t="s">
        <v>56</v>
      </c>
      <c r="AC24" s="436"/>
      <c r="AD24" s="436"/>
      <c r="AE24" s="436"/>
      <c r="AF24" s="436"/>
      <c r="AG24" s="436"/>
      <c r="AH24" s="676"/>
    </row>
    <row r="25" spans="1:34">
      <c r="A25" s="680">
        <f>'RINCI 1'!I24</f>
        <v>0</v>
      </c>
      <c r="B25" s="442" t="s">
        <v>169</v>
      </c>
      <c r="C25" s="442"/>
      <c r="D25" s="436"/>
      <c r="E25" s="441">
        <f>'RINCI 1'!I23</f>
        <v>1</v>
      </c>
      <c r="F25" s="442" t="s">
        <v>169</v>
      </c>
      <c r="G25" s="442"/>
      <c r="H25" s="436"/>
      <c r="I25" s="441">
        <f>'RINCI 1'!I22</f>
        <v>3</v>
      </c>
      <c r="J25" s="442" t="s">
        <v>169</v>
      </c>
      <c r="K25" s="436"/>
      <c r="L25" s="436"/>
      <c r="M25" s="441">
        <f>'RINCI 1'!I21</f>
        <v>4</v>
      </c>
      <c r="N25" s="442" t="s">
        <v>169</v>
      </c>
      <c r="O25" s="442"/>
      <c r="P25" s="436"/>
      <c r="Q25" s="436"/>
      <c r="R25" s="436"/>
      <c r="S25" s="436"/>
      <c r="T25" s="436"/>
      <c r="U25" s="436"/>
      <c r="V25" s="436"/>
      <c r="W25" s="436" t="str">
        <f t="array" ref="W25">IF(ISERROR(INDEX($AA$1:$AB$31,SMALL(IF($AA$1:$AA$31=$W$11,ROW($AA$1:$AA$31)),ROW(24:24)),2)),"",INDEX($AA$1:$AB$31,SMALL(IF($AA$1:$AA$31=$W$11,ROW($AA$1:$AA$31)),ROW(24:24)),2))</f>
        <v/>
      </c>
      <c r="X25" s="436"/>
      <c r="Y25" s="436"/>
      <c r="Z25" s="430">
        <v>24</v>
      </c>
      <c r="AA25" s="431" t="str">
        <f>IF('RINCI 2'!I32=0,"Kosong",IF('RINCI 2'!I32&lt;84,"Di Bawah Rencana",IF('RINCI 2'!I32&gt;100,"Di Atas Rencana","Sesuai Rencana")))</f>
        <v>Kosong</v>
      </c>
      <c r="AB25" s="429" t="s">
        <v>57</v>
      </c>
      <c r="AC25" s="436"/>
      <c r="AD25" s="436"/>
      <c r="AE25" s="436"/>
      <c r="AF25" s="436"/>
      <c r="AG25" s="436"/>
      <c r="AH25" s="676"/>
    </row>
    <row r="26" spans="1:34">
      <c r="A26" s="680">
        <f>'RINCI 2'!I46</f>
        <v>13</v>
      </c>
      <c r="B26" s="442" t="s">
        <v>170</v>
      </c>
      <c r="C26" s="442"/>
      <c r="D26" s="436"/>
      <c r="E26" s="441">
        <f>'RINCI 2'!I45</f>
        <v>10</v>
      </c>
      <c r="F26" s="442" t="s">
        <v>170</v>
      </c>
      <c r="G26" s="442"/>
      <c r="H26" s="436"/>
      <c r="I26" s="441">
        <f>'RINCI 2'!I44</f>
        <v>1</v>
      </c>
      <c r="J26" s="442" t="s">
        <v>170</v>
      </c>
      <c r="K26" s="436"/>
      <c r="L26" s="436"/>
      <c r="M26" s="441">
        <f>'RINCI 2'!I43</f>
        <v>6</v>
      </c>
      <c r="N26" s="442" t="s">
        <v>170</v>
      </c>
      <c r="O26" s="442"/>
      <c r="P26" s="436"/>
      <c r="Q26" s="436"/>
      <c r="R26" s="436"/>
      <c r="S26" s="436"/>
      <c r="T26" s="436"/>
      <c r="U26" s="436"/>
      <c r="V26" s="436"/>
      <c r="W26" s="436" t="str">
        <f t="array" ref="W26">IF(ISERROR(INDEX($AA$1:$AB$31,SMALL(IF($AA$1:$AA$31=$W$11,ROW($AA$1:$AA$31)),ROW(25:25)),2)),"",INDEX($AA$1:$AB$31,SMALL(IF($AA$1:$AA$31=$W$11,ROW($AA$1:$AA$31)),ROW(25:25)),2))</f>
        <v/>
      </c>
      <c r="X26" s="436"/>
      <c r="Y26" s="436"/>
      <c r="Z26" s="430">
        <v>25</v>
      </c>
      <c r="AA26" s="431" t="str">
        <f>IF('RINCI 2'!I33=0,"Kosong",IF('RINCI 2'!I33&lt;84,"Di Bawah Rencana",IF('RINCI 2'!I33&gt;100,"Di Atas Rencana","Sesuai Rencana")))</f>
        <v>Sesuai Rencana</v>
      </c>
      <c r="AB26" s="429" t="s">
        <v>58</v>
      </c>
      <c r="AC26" s="436"/>
      <c r="AD26" s="436"/>
      <c r="AE26" s="436"/>
      <c r="AF26" s="436"/>
      <c r="AG26" s="436"/>
      <c r="AH26" s="676"/>
    </row>
    <row r="27" spans="1:34">
      <c r="A27" s="679"/>
      <c r="B27" s="436"/>
      <c r="C27" s="436"/>
      <c r="D27" s="436"/>
      <c r="E27" s="436"/>
      <c r="F27" s="436"/>
      <c r="G27" s="436"/>
      <c r="H27" s="436"/>
      <c r="I27" s="436"/>
      <c r="J27" s="436"/>
      <c r="K27" s="436" t="str">
        <f t="array" ref="K27">IF(ISERROR(INDEX($S$1:$T$9,SMALL(IF($S$1:$S$9=$W$10,ROW($S$1:$S$9)),ROW(19:19)),2)),"",INDEX($S$1:$T$9,SMALL(IF($S$1:$S$9=$W$10,ROW($S$1:$S$9)),ROW(19:19)),2))</f>
        <v/>
      </c>
      <c r="L27" s="436"/>
      <c r="M27" s="436" t="str">
        <f t="array" ref="M27">IF(ISERROR(INDEX($AA$1:$AB$31,SMALL(IF($AA$1:$AA$31=$AE$10,ROW($AA$1:$AA$31)),ROW(19:19)),2)),"",INDEX($AA$1:$AB$31,SMALL(IF($AA$1:$AA$31=$AE$10,ROW($AA$1:$AA$31)),ROW(19:19)),2))</f>
        <v/>
      </c>
      <c r="N27" s="436"/>
      <c r="O27" s="436"/>
      <c r="P27" s="436"/>
      <c r="Q27" s="436"/>
      <c r="R27" s="436"/>
      <c r="S27" s="436"/>
      <c r="T27" s="436"/>
      <c r="U27" s="436"/>
      <c r="V27" s="436"/>
      <c r="W27" s="436" t="str">
        <f t="array" ref="W27">IF(ISERROR(INDEX($AA$1:$AB$31,SMALL(IF($AA$1:$AA$31=$W$11,ROW($AA$1:$AA$31)),ROW(26:26)),2)),"",INDEX($AA$1:$AB$31,SMALL(IF($AA$1:$AA$31=$W$11,ROW($AA$1:$AA$31)),ROW(26:26)),2))</f>
        <v/>
      </c>
      <c r="X27" s="436"/>
      <c r="Y27" s="436"/>
      <c r="Z27" s="430">
        <v>26</v>
      </c>
      <c r="AA27" s="431" t="str">
        <f>IF('RINCI 2'!I34=0,"Kosong",IF('RINCI 2'!I34&lt;84,"Di Bawah Rencana",IF('RINCI 2'!I34&gt;100,"Di Atas Rencana","Sesuai Rencana")))</f>
        <v>Kosong</v>
      </c>
      <c r="AB27" s="429" t="s">
        <v>59</v>
      </c>
      <c r="AC27" s="436"/>
      <c r="AD27" s="436"/>
      <c r="AE27" s="436"/>
      <c r="AF27" s="436"/>
      <c r="AG27" s="436"/>
      <c r="AH27" s="676"/>
    </row>
    <row r="28" spans="1:34">
      <c r="A28" s="679"/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 t="str">
        <f t="array" ref="M28">IF(ISERROR(INDEX($AA$1:$AB$31,SMALL(IF($AA$1:$AA$31=$AE$10,ROW($AA$1:$AA$31)),ROW(20:20)),2)),"",INDEX($AA$1:$AB$31,SMALL(IF($AA$1:$AA$31=$AE$10,ROW($AA$1:$AA$31)),ROW(20:20)),2))</f>
        <v/>
      </c>
      <c r="N28" s="436"/>
      <c r="O28" s="436"/>
      <c r="P28" s="436"/>
      <c r="Q28" s="436"/>
      <c r="R28" s="436"/>
      <c r="S28" s="436"/>
      <c r="T28" s="436"/>
      <c r="U28" s="436"/>
      <c r="V28" s="436"/>
      <c r="W28" s="436" t="str">
        <f t="array" ref="W28">IF(ISERROR(INDEX($AA$1:$AB$31,SMALL(IF($AA$1:$AA$31=$W$11,ROW($AA$1:$AA$31)),ROW(27:27)),2)),"",INDEX($AA$1:$AB$31,SMALL(IF($AA$1:$AA$31=$W$11,ROW($AA$1:$AA$31)),ROW(27:27)),2))</f>
        <v/>
      </c>
      <c r="X28" s="436"/>
      <c r="Y28" s="436"/>
      <c r="Z28" s="430">
        <v>27</v>
      </c>
      <c r="AA28" s="431" t="str">
        <f>IF('RINCI 2'!I35=0,"Kosong",IF('RINCI 2'!I35&lt;84,"Di Bawah Rencana",IF('RINCI 2'!I35&gt;100,"Di Atas Rencana","Sesuai Rencana")))</f>
        <v>Di Bawah Rencana</v>
      </c>
      <c r="AB28" s="429" t="s">
        <v>60</v>
      </c>
      <c r="AC28" s="436"/>
      <c r="AD28" s="436"/>
      <c r="AE28" s="436"/>
      <c r="AF28" s="436"/>
      <c r="AG28" s="436"/>
      <c r="AH28" s="676"/>
    </row>
    <row r="29" spans="1:34">
      <c r="A29" s="681" t="s">
        <v>193</v>
      </c>
      <c r="B29" s="658"/>
      <c r="C29" s="658"/>
      <c r="D29" s="658"/>
      <c r="E29" s="658" t="s">
        <v>194</v>
      </c>
      <c r="F29" s="658"/>
      <c r="G29" s="658"/>
      <c r="H29" s="658"/>
      <c r="I29" s="658" t="s">
        <v>195</v>
      </c>
      <c r="J29" s="658"/>
      <c r="K29" s="658"/>
      <c r="L29" s="658"/>
      <c r="M29" s="658" t="s">
        <v>217</v>
      </c>
      <c r="N29" s="658"/>
      <c r="O29" s="658"/>
      <c r="P29" s="658"/>
      <c r="Q29" s="436"/>
      <c r="R29" s="436"/>
      <c r="S29" s="436"/>
      <c r="T29" s="436"/>
      <c r="U29" s="436"/>
      <c r="V29" s="436"/>
      <c r="W29" s="436"/>
      <c r="X29" s="436"/>
      <c r="Y29" s="436"/>
      <c r="Z29" s="430">
        <v>28</v>
      </c>
      <c r="AA29" s="431" t="str">
        <f>IF('RINCI 2'!I36=0,"Kosong",IF('RINCI 2'!I36&lt;84,"Di Bawah Rencana",IF('RINCI 2'!I36&gt;100,"Di Atas Rencana","Sesuai Rencana")))</f>
        <v>Kosong</v>
      </c>
      <c r="AB29" s="429" t="s">
        <v>61</v>
      </c>
      <c r="AC29" s="436"/>
      <c r="AD29" s="436"/>
      <c r="AE29" s="436"/>
      <c r="AF29" s="436"/>
      <c r="AG29" s="436"/>
      <c r="AH29" s="676"/>
    </row>
    <row r="30" spans="1:34">
      <c r="A30" s="681" t="s">
        <v>196</v>
      </c>
      <c r="B30" s="658"/>
      <c r="C30" s="658" t="s">
        <v>197</v>
      </c>
      <c r="D30" s="658"/>
      <c r="E30" s="658" t="s">
        <v>196</v>
      </c>
      <c r="F30" s="658"/>
      <c r="G30" s="658" t="s">
        <v>197</v>
      </c>
      <c r="H30" s="658"/>
      <c r="I30" s="658" t="s">
        <v>196</v>
      </c>
      <c r="J30" s="658"/>
      <c r="K30" s="658" t="s">
        <v>197</v>
      </c>
      <c r="L30" s="658"/>
      <c r="M30" s="658" t="s">
        <v>196</v>
      </c>
      <c r="N30" s="658"/>
      <c r="O30" s="658" t="s">
        <v>197</v>
      </c>
      <c r="P30" s="658"/>
      <c r="Q30" s="436"/>
      <c r="R30" s="436"/>
      <c r="S30" s="436"/>
      <c r="T30" s="436"/>
      <c r="U30" s="436"/>
      <c r="V30" s="436"/>
      <c r="W30" s="436"/>
      <c r="X30" s="436"/>
      <c r="Y30" s="436"/>
      <c r="Z30" s="430">
        <v>29</v>
      </c>
      <c r="AA30" s="431" t="str">
        <f>IF('RINCI 2'!I37=0,"Kosong",IF('RINCI 2'!I37&lt;84,"Di Bawah Rencana",IF('RINCI 2'!I37&gt;100,"Di Atas Rencana","Sesuai Rencana")))</f>
        <v>Di Atas Rencana</v>
      </c>
      <c r="AB30" s="429" t="s">
        <v>62</v>
      </c>
      <c r="AC30" s="436"/>
      <c r="AD30" s="436"/>
      <c r="AE30" s="436"/>
      <c r="AF30" s="436"/>
      <c r="AG30" s="436"/>
      <c r="AH30" s="676"/>
    </row>
    <row r="31" spans="1:34" ht="13.5" thickBot="1">
      <c r="A31" s="682" t="str">
        <f t="array" ref="A31">IF(ISERROR(INDEX($S$1:$T$9,SMALL(IF($S$1:$S$9=$W$1,ROW($S$1:$S$9)),ROW(1:1)),2)),"",INDEX($S$1:$T$9,SMALL(IF($S$1:$S$9=$W$1,ROW($S$1:$S$9)),ROW(1:1)),2))</f>
        <v/>
      </c>
      <c r="B31" s="443"/>
      <c r="C31" s="443" t="str">
        <f t="array" ref="C31">IF(ISERROR(INDEX($AA$1:$AB$31,SMALL(IF($AA$1:$AA$31=$AE$1,ROW($AA$1:$AA$31)),ROW(1:1)),2)),"",INDEX($AA$1:$AB$31,SMALL(IF($AA$1:$AA$31=$AE$1,ROW($AA$1:$AA$31)),ROW(1:1)),2))</f>
        <v>Gunungrowo</v>
      </c>
      <c r="D31" s="443"/>
      <c r="E31" s="436" t="str">
        <f t="array" ref="E31">IF(ISERROR(INDEX($S$1:$T$9,SMALL(IF($S$1:$S$9=$W$4,ROW($S$1:$S$9)),ROW(1:1)),2)),"",INDEX($S$1:$T$9,SMALL(IF($S$1:$S$9=$W$4,ROW($S$1:$S$9)),ROW(1:1)),2))</f>
        <v>Kedungombo</v>
      </c>
      <c r="F31" s="436"/>
      <c r="G31" s="436" t="str">
        <f t="array" ref="G31">IF(ISERROR(INDEX($AA$1:$AB$31,SMALL(IF($AA$1:$AA$31=$AE$4,ROW($AA$1:$AA$31)),ROW(1:1)),2)),"",INDEX($AA$1:$AB$31,SMALL(IF($AA$1:$AA$31=$AE$4,ROW($AA$1:$AA$31)),ROW(1:1)),2))</f>
        <v>Gembong</v>
      </c>
      <c r="H31" s="436"/>
      <c r="I31" s="436" t="str">
        <f t="array" ref="I31">IF(ISERROR(INDEX($S$1:$T$9,SMALL(IF($S$1:$S$9=$W$7,ROW($S$1:$S$9)),ROW(1:1)),2)),"",INDEX($S$1:$T$9,SMALL(IF($S$1:$S$9=$W$7,ROW($S$1:$S$9)),ROW(1:1)),2))</f>
        <v>Wonogiri</v>
      </c>
      <c r="J31" s="436"/>
      <c r="K31" s="436" t="str">
        <f t="array" ref="K31">IF(ISERROR(INDEX($AA$1:$AB$31,SMALL(IF($AA$1:$AA$31=$AE$7,ROW($AA$1:$AA$31)),ROW(1:1)),2)),"",INDEX($AA$1:$AB$31,SMALL(IF($AA$1:$AA$31=$AE$7,ROW($AA$1:$AA$31)),ROW(1:1)),2))</f>
        <v>Blimbing</v>
      </c>
      <c r="L31" s="436"/>
      <c r="M31" s="436" t="str">
        <f t="array" ref="M31">IF(ISERROR(INDEX($S$1:$T$9,SMALL(IF($S$1:$S$9=$W$10,ROW($S$1:$S$9)),ROW(1:1)),2)),"",INDEX($S$1:$T$9,SMALL(IF($S$1:$S$9=$W$10,ROW($S$1:$S$9)),ROW(1:1)),2))</f>
        <v>Malahayu</v>
      </c>
      <c r="N31" s="436"/>
      <c r="O31" s="436" t="str">
        <f t="array" ref="O31">IF(ISERROR(INDEX($AA$1:$AB$31,SMALL(IF($AA$1:$AA$31=$AE$10,ROW($AA$1:$AA$31)),ROW(1:1)),2)),"",INDEX($AA$1:$AB$31,SMALL(IF($AA$1:$AA$31=$AE$10,ROW($AA$1:$AA$31)),ROW(1:1)),2))</f>
        <v>Penjalin</v>
      </c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683">
        <v>30</v>
      </c>
      <c r="AA31" s="439" t="str">
        <f>IF('RINCI 2'!I38=0,"Kosong",IF('RINCI 2'!I38&lt;84,"Di Bawah Rencana",IF('RINCI 2'!I38&gt;100,"Di Atas Rencana","Sesuai Rencana")))</f>
        <v>Di Atas Rencana</v>
      </c>
      <c r="AB31" s="440" t="s">
        <v>63</v>
      </c>
      <c r="AC31" s="436"/>
      <c r="AD31" s="436"/>
      <c r="AE31" s="436"/>
      <c r="AF31" s="436"/>
      <c r="AG31" s="436"/>
      <c r="AH31" s="676"/>
    </row>
    <row r="32" spans="1:34">
      <c r="A32" s="682" t="str">
        <f t="array" ref="A32">IF(ISERROR(INDEX($S$1:$T$9,SMALL(IF($S$1:$S$9=$W$1,ROW($S$1:$S$9)),ROW(2:2)),2)),"",INDEX($S$1:$T$9,SMALL(IF($S$1:$S$9=$W$1,ROW($S$1:$S$9)),ROW(2:2)),2))</f>
        <v/>
      </c>
      <c r="B32" s="443"/>
      <c r="C32" s="443" t="str">
        <f t="array" ref="C32">IF(ISERROR(INDEX($AA$1:$AB$31,SMALL(IF($AA$1:$AA$31=$AE$1,ROW($AA$1:$AA$31)),ROW(2:2)),2)),"",INDEX($AA$1:$AB$31,SMALL(IF($AA$1:$AA$31=$AE$1,ROW($AA$1:$AA$31)),ROW(2:2)),2))</f>
        <v>Tempuran</v>
      </c>
      <c r="D32" s="443"/>
      <c r="E32" s="436" t="str">
        <f t="array" ref="E32">IF(ISERROR(INDEX($S$1:$T$9,SMALL(IF($S$1:$S$9=$W$4,ROW($S$1:$S$9)),ROW(2:2)),2)),"",INDEX($S$1:$T$9,SMALL(IF($S$1:$S$9=$W$4,ROW($S$1:$S$9)),ROW(2:2)),2))</f>
        <v/>
      </c>
      <c r="F32" s="436"/>
      <c r="G32" s="436" t="str">
        <f t="array" ref="G32">IF(ISERROR(INDEX($AA$1:$AB$31,SMALL(IF($AA$1:$AA$31=$AE$4,ROW($AA$1:$AA$31)),ROW(2:2)),2)),"",INDEX($AA$1:$AB$31,SMALL(IF($AA$1:$AA$31=$AE$4,ROW($AA$1:$AA$31)),ROW(2:2)),2))</f>
        <v>Nglangon</v>
      </c>
      <c r="H32" s="436"/>
      <c r="I32" s="436" t="str">
        <f t="array" ref="I32">IF(ISERROR(INDEX($S$1:$T$9,SMALL(IF($S$1:$S$9=$W$7,ROW($S$1:$S$9)),ROW(2:2)),2)),"",INDEX($S$1:$T$9,SMALL(IF($S$1:$S$9=$W$7,ROW($S$1:$S$9)),ROW(2:2)),2))</f>
        <v>Wadaslintang</v>
      </c>
      <c r="J32" s="436"/>
      <c r="K32" s="436" t="str">
        <f t="array" ref="K32">IF(ISERROR(INDEX($AA$1:$AB$31,SMALL(IF($AA$1:$AA$31=$AE$7,ROW($AA$1:$AA$31)),ROW(2:2)),2)),"",INDEX($AA$1:$AB$31,SMALL(IF($AA$1:$AA$31=$AE$7,ROW($AA$1:$AA$31)),ROW(2:2)),2))</f>
        <v/>
      </c>
      <c r="L32" s="436"/>
      <c r="M32" s="436" t="str">
        <f t="array" ref="M32">IF(ISERROR(INDEX($S$1:$T$9,SMALL(IF($S$1:$S$9=$W$10,ROW($S$1:$S$9)),ROW(2:2)),2)),"",INDEX($S$1:$T$9,SMALL(IF($S$1:$S$9=$W$10,ROW($S$1:$S$9)),ROW(2:2)),2))</f>
        <v>Cacaban</v>
      </c>
      <c r="N32" s="436"/>
      <c r="O32" s="436" t="str">
        <f t="array" ref="O32">IF(ISERROR(INDEX($AA$1:$AB$31,SMALL(IF($AA$1:$AA$31=$AE$10,ROW($AA$1:$AA$31)),ROW(2:2)),2)),"",INDEX($AA$1:$AB$31,SMALL(IF($AA$1:$AA$31=$AE$10,ROW($AA$1:$AA$31)),ROW(2:2)),2))</f>
        <v>Greneng</v>
      </c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  <c r="AH32" s="676"/>
    </row>
    <row r="33" spans="1:34">
      <c r="A33" s="682" t="str">
        <f t="array" ref="A33">IF(ISERROR(INDEX($S$1:$T$9,SMALL(IF($S$1:$S$9=$W$1,ROW($S$1:$S$9)),ROW(3:3)),2)),"",INDEX($S$1:$T$9,SMALL(IF($S$1:$S$9=$W$1,ROW($S$1:$S$9)),ROW(3:3)),2))</f>
        <v/>
      </c>
      <c r="B33" s="443"/>
      <c r="C33" s="443" t="str">
        <f t="array" ref="C33">IF(ISERROR(INDEX($AA$1:$AB$31,SMALL(IF($AA$1:$AA$31=$AE$1,ROW($AA$1:$AA$31)),ROW(3:3)),2)),"",INDEX($AA$1:$AB$31,SMALL(IF($AA$1:$AA$31=$AE$1,ROW($AA$1:$AA$31)),ROW(3:3)),2))</f>
        <v>Banyukuwung</v>
      </c>
      <c r="D33" s="443"/>
      <c r="E33" s="436" t="str">
        <f t="array" ref="E33">IF(ISERROR(INDEX($S$1:$T$9,SMALL(IF($S$1:$S$9=$W$4,ROW($S$1:$S$9)),ROW(3:3)),2)),"",INDEX($S$1:$T$9,SMALL(IF($S$1:$S$9=$W$4,ROW($S$1:$S$9)),ROW(3:3)),2))</f>
        <v/>
      </c>
      <c r="F33" s="436"/>
      <c r="G33" s="436" t="str">
        <f t="array" ref="G33">IF(ISERROR(INDEX($AA$1:$AB$31,SMALL(IF($AA$1:$AA$31=$AE$4,ROW($AA$1:$AA$31)),ROW(3:3)),2)),"",INDEX($AA$1:$AB$31,SMALL(IF($AA$1:$AA$31=$AE$4,ROW($AA$1:$AA$31)),ROW(3:3)),2))</f>
        <v>Simo</v>
      </c>
      <c r="H33" s="436"/>
      <c r="I33" s="436" t="str">
        <f t="array" ref="I33">IF(ISERROR(INDEX($S$1:$T$9,SMALL(IF($S$1:$S$9=$W$7,ROW($S$1:$S$9)),ROW(3:3)),2)),"",INDEX($S$1:$T$9,SMALL(IF($S$1:$S$9=$W$7,ROW($S$1:$S$9)),ROW(3:3)),2))</f>
        <v>Sudirman</v>
      </c>
      <c r="J33" s="436"/>
      <c r="K33" s="436" t="str">
        <f t="array" ref="K33">IF(ISERROR(INDEX($AA$1:$AB$31,SMALL(IF($AA$1:$AA$31=$AE$7,ROW($AA$1:$AA$31)),ROW(3:3)),2)),"",INDEX($AA$1:$AB$31,SMALL(IF($AA$1:$AA$31=$AE$7,ROW($AA$1:$AA$31)),ROW(3:3)),2))</f>
        <v/>
      </c>
      <c r="L33" s="436"/>
      <c r="M33" s="436" t="str">
        <f t="array" ref="M33">IF(ISERROR(INDEX($S$1:$T$9,SMALL(IF($S$1:$S$9=$W$10,ROW($S$1:$S$9)),ROW(3:3)),2)),"",INDEX($S$1:$T$9,SMALL(IF($S$1:$S$9=$W$10,ROW($S$1:$S$9)),ROW(3:3)),2))</f>
        <v>Rawapening</v>
      </c>
      <c r="N33" s="436"/>
      <c r="O33" s="436" t="str">
        <f t="array" ref="O33">IF(ISERROR(INDEX($AA$1:$AB$31,SMALL(IF($AA$1:$AA$31=$AE$10,ROW($AA$1:$AA$31)),ROW(3:3)),2)),"",INDEX($AA$1:$AB$31,SMALL(IF($AA$1:$AA$31=$AE$10,ROW($AA$1:$AA$31)),ROW(3:3)),2))</f>
        <v>Lodanwetan</v>
      </c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6"/>
      <c r="AG33" s="436"/>
      <c r="AH33" s="676"/>
    </row>
    <row r="34" spans="1:34">
      <c r="A34" s="682" t="str">
        <f t="array" ref="A34">IF(ISERROR(INDEX($S$1:$T$9,SMALL(IF($S$1:$S$9=$W$1,ROW($S$1:$S$9)),ROW(4:4)),2)),"",INDEX($S$1:$T$9,SMALL(IF($S$1:$S$9=$W$1,ROW($S$1:$S$9)),ROW(4:4)),2))</f>
        <v/>
      </c>
      <c r="B34" s="443"/>
      <c r="C34" s="443" t="str">
        <f t="array" ref="C34">IF(ISERROR(INDEX($AA$1:$AB$31,SMALL(IF($AA$1:$AA$31=$AE$1,ROW($AA$1:$AA$31)),ROW(4:4)),2)),"",INDEX($AA$1:$AB$31,SMALL(IF($AA$1:$AA$31=$AE$1,ROW($AA$1:$AA$31)),ROW(4:4)),2))</f>
        <v>Sanggeh</v>
      </c>
      <c r="D34" s="443"/>
      <c r="E34" s="436" t="str">
        <f t="array" ref="E34">IF(ISERROR(INDEX($S$1:$T$9,SMALL(IF($S$1:$S$9=$W$4,ROW($S$1:$S$9)),ROW(4:4)),2)),"",INDEX($S$1:$T$9,SMALL(IF($S$1:$S$9=$W$4,ROW($S$1:$S$9)),ROW(4:4)),2))</f>
        <v/>
      </c>
      <c r="F34" s="436"/>
      <c r="G34" s="436" t="str">
        <f t="array" ref="G34">IF(ISERROR(INDEX($AA$1:$AB$31,SMALL(IF($AA$1:$AA$31=$AE$4,ROW($AA$1:$AA$31)),ROW(4:4)),2)),"",INDEX($AA$1:$AB$31,SMALL(IF($AA$1:$AA$31=$AE$4,ROW($AA$1:$AA$31)),ROW(4:4)),2))</f>
        <v>Butak</v>
      </c>
      <c r="H34" s="436"/>
      <c r="I34" s="436" t="str">
        <f t="array" ref="I34">IF(ISERROR(INDEX($S$1:$T$9,SMALL(IF($S$1:$S$9=$W$7,ROW($S$1:$S$9)),ROW(4:4)),2)),"",INDEX($S$1:$T$9,SMALL(IF($S$1:$S$9=$W$7,ROW($S$1:$S$9)),ROW(4:4)),2))</f>
        <v/>
      </c>
      <c r="J34" s="436"/>
      <c r="K34" s="436" t="str">
        <f t="array" ref="K34">IF(ISERROR(INDEX($AA$1:$AB$31,SMALL(IF($AA$1:$AA$31=$AE$7,ROW($AA$1:$AA$31)),ROW(4:4)),2)),"",INDEX($AA$1:$AB$31,SMALL(IF($AA$1:$AA$31=$AE$7,ROW($AA$1:$AA$31)),ROW(4:4)),2))</f>
        <v/>
      </c>
      <c r="L34" s="436"/>
      <c r="M34" s="436" t="str">
        <f t="array" ref="M34">IF(ISERROR(INDEX($S$1:$T$9,SMALL(IF($S$1:$S$9=$W$10,ROW($S$1:$S$9)),ROW(4:4)),2)),"",INDEX($S$1:$T$9,SMALL(IF($S$1:$S$9=$W$10,ROW($S$1:$S$9)),ROW(4:4)),2))</f>
        <v>Sempor</v>
      </c>
      <c r="N34" s="436"/>
      <c r="O34" s="436" t="str">
        <f t="array" ref="O34">IF(ISERROR(INDEX($AA$1:$AB$31,SMALL(IF($AA$1:$AA$31=$AE$10,ROW($AA$1:$AA$31)),ROW(4:4)),2)),"",INDEX($AA$1:$AB$31,SMALL(IF($AA$1:$AA$31=$AE$10,ROW($AA$1:$AA$31)),ROW(4:4)),2))</f>
        <v>Parangjoho</v>
      </c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676"/>
    </row>
    <row r="35" spans="1:34">
      <c r="A35" s="682" t="str">
        <f t="array" ref="A35">IF(ISERROR(INDEX($S$1:$T$9,SMALL(IF($S$1:$S$9=$W$1,ROW($S$1:$S$9)),ROW(5:5)),2)),"",INDEX($S$1:$T$9,SMALL(IF($S$1:$S$9=$W$1,ROW($S$1:$S$9)),ROW(5:5)),2))</f>
        <v/>
      </c>
      <c r="B35" s="443"/>
      <c r="C35" s="443" t="str">
        <f t="array" ref="C35">IF(ISERROR(INDEX($AA$1:$AB$31,SMALL(IF($AA$1:$AA$31=$AE$1,ROW($AA$1:$AA$31)),ROW(5:5)),2)),"",INDEX($AA$1:$AB$31,SMALL(IF($AA$1:$AA$31=$AE$1,ROW($AA$1:$AA$31)),ROW(5:5)),2))</f>
        <v>Plumbon</v>
      </c>
      <c r="D35" s="443"/>
      <c r="E35" s="436" t="str">
        <f t="array" ref="E35">IF(ISERROR(INDEX($S$1:$T$9,SMALL(IF($S$1:$S$9=$W$4,ROW($S$1:$S$9)),ROW(5:5)),2)),"",INDEX($S$1:$T$9,SMALL(IF($S$1:$S$9=$W$4,ROW($S$1:$S$9)),ROW(5:5)),2))</f>
        <v/>
      </c>
      <c r="F35" s="436"/>
      <c r="G35" s="436" t="str">
        <f t="array" ref="G35">IF(ISERROR(INDEX($AA$1:$AB$31,SMALL(IF($AA$1:$AA$31=$AE$4,ROW($AA$1:$AA$31)),ROW(5:5)),2)),"",INDEX($AA$1:$AB$31,SMALL(IF($AA$1:$AA$31=$AE$4,ROW($AA$1:$AA$31)),ROW(5:5)),2))</f>
        <v>Krisak</v>
      </c>
      <c r="H35" s="436"/>
      <c r="I35" s="436" t="str">
        <f t="array" ref="I35">IF(ISERROR(INDEX($S$1:$T$9,SMALL(IF($S$1:$S$9=$W$7,ROW($S$1:$S$9)),ROW(5:5)),2)),"",INDEX($S$1:$T$9,SMALL(IF($S$1:$S$9=$W$7,ROW($S$1:$S$9)),ROW(5:5)),2))</f>
        <v/>
      </c>
      <c r="J35" s="436"/>
      <c r="K35" s="436" t="str">
        <f t="array" ref="K35">IF(ISERROR(INDEX($AA$1:$AB$31,SMALL(IF($AA$1:$AA$31=$AE$7,ROW($AA$1:$AA$31)),ROW(5:5)),2)),"",INDEX($AA$1:$AB$31,SMALL(IF($AA$1:$AA$31=$AE$7,ROW($AA$1:$AA$31)),ROW(5:5)),2))</f>
        <v/>
      </c>
      <c r="L35" s="436"/>
      <c r="M35" s="436" t="str">
        <f t="array" ref="M35">IF(ISERROR(INDEX($S$1:$T$9,SMALL(IF($S$1:$S$9=$W$10,ROW($S$1:$S$9)),ROW(5:5)),2)),"",INDEX($S$1:$T$9,SMALL(IF($S$1:$S$9=$W$10,ROW($S$1:$S$9)),ROW(5:5)),2))</f>
        <v/>
      </c>
      <c r="N35" s="436"/>
      <c r="O35" s="436" t="str">
        <f t="array" ref="O35">IF(ISERROR(INDEX($AA$1:$AB$31,SMALL(IF($AA$1:$AA$31=$AE$10,ROW($AA$1:$AA$31)),ROW(5:5)),2)),"",INDEX($AA$1:$AB$31,SMALL(IF($AA$1:$AA$31=$AE$10,ROW($AA$1:$AA$31)),ROW(5:5)),2))</f>
        <v>Jombor</v>
      </c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676"/>
    </row>
    <row r="36" spans="1:34">
      <c r="A36" s="682" t="str">
        <f t="array" ref="A36">IF(ISERROR(INDEX($S$1:$T$9,SMALL(IF($S$1:$S$9=$W$1,ROW($S$1:$S$9)),ROW(6:6)),2)),"",INDEX($S$1:$T$9,SMALL(IF($S$1:$S$9=$W$1,ROW($S$1:$S$9)),ROW(6:6)),2))</f>
        <v/>
      </c>
      <c r="B36" s="443"/>
      <c r="C36" s="443" t="str">
        <f t="array" ref="C36">IF(ISERROR(INDEX($AA$1:$AB$31,SMALL(IF($AA$1:$AA$31=$AE$1,ROW($AA$1:$AA$31)),ROW(6:6)),2)),"",INDEX($AA$1:$AB$31,SMALL(IF($AA$1:$AA$31=$AE$1,ROW($AA$1:$AA$31)),ROW(6:6)),2))</f>
        <v>Kedunguling</v>
      </c>
      <c r="D36" s="443"/>
      <c r="E36" s="436" t="str">
        <f t="array" ref="E36">IF(ISERROR(INDEX($S$1:$T$9,SMALL(IF($S$1:$S$9=$W$4,ROW($S$1:$S$9)),ROW(6:6)),2)),"",INDEX($S$1:$T$9,SMALL(IF($S$1:$S$9=$W$4,ROW($S$1:$S$9)),ROW(6:6)),2))</f>
        <v/>
      </c>
      <c r="F36" s="436"/>
      <c r="G36" s="436" t="str">
        <f t="array" ref="G36">IF(ISERROR(INDEX($AA$1:$AB$31,SMALL(IF($AA$1:$AA$31=$AE$4,ROW($AA$1:$AA$31)),ROW(6:6)),2)),"",INDEX($AA$1:$AB$31,SMALL(IF($AA$1:$AA$31=$AE$4,ROW($AA$1:$AA$31)),ROW(6:6)),2))</f>
        <v>Songputri</v>
      </c>
      <c r="H36" s="436"/>
      <c r="I36" s="436" t="str">
        <f t="array" ref="I36">IF(ISERROR(INDEX($S$1:$T$9,SMALL(IF($S$1:$S$9=$W$7,ROW($S$1:$S$9)),ROW(6:6)),2)),"",INDEX($S$1:$T$9,SMALL(IF($S$1:$S$9=$W$7,ROW($S$1:$S$9)),ROW(6:6)),2))</f>
        <v/>
      </c>
      <c r="J36" s="436"/>
      <c r="K36" s="436" t="str">
        <f t="array" ref="K36">IF(ISERROR(INDEX($AA$1:$AB$31,SMALL(IF($AA$1:$AA$31=$AE$7,ROW($AA$1:$AA$31)),ROW(6:6)),2)),"",INDEX($AA$1:$AB$31,SMALL(IF($AA$1:$AA$31=$AE$7,ROW($AA$1:$AA$31)),ROW(6:6)),2))</f>
        <v/>
      </c>
      <c r="L36" s="436"/>
      <c r="M36" s="436" t="str">
        <f t="array" ref="M36">IF(ISERROR(INDEX($S$1:$T$9,SMALL(IF($S$1:$S$9=$W$10,ROW($S$1:$S$9)),ROW(6:6)),2)),"",INDEX($S$1:$T$9,SMALL(IF($S$1:$S$9=$W$10,ROW($S$1:$S$9)),ROW(6:6)),2))</f>
        <v/>
      </c>
      <c r="N36" s="436"/>
      <c r="O36" s="436" t="str">
        <f t="array" ref="O36">IF(ISERROR(INDEX($AA$1:$AB$31,SMALL(IF($AA$1:$AA$31=$AE$10,ROW($AA$1:$AA$31)),ROW(6:6)),2)),"",INDEX($AA$1:$AB$31,SMALL(IF($AA$1:$AA$31=$AE$10,ROW($AA$1:$AA$31)),ROW(6:6)),2))</f>
        <v>Mulur</v>
      </c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676"/>
    </row>
    <row r="37" spans="1:34">
      <c r="A37" s="682" t="str">
        <f t="array" ref="A37">IF(ISERROR(INDEX($S$1:$T$9,SMALL(IF($S$1:$S$9=$W$1,ROW($S$1:$S$9)),ROW(7:7)),2)),"",INDEX($S$1:$T$9,SMALL(IF($S$1:$S$9=$W$1,ROW($S$1:$S$9)),ROW(7:7)),2))</f>
        <v/>
      </c>
      <c r="B37" s="443"/>
      <c r="C37" s="443" t="str">
        <f t="array" ref="C37">IF(ISERROR(INDEX($AA$1:$AB$31,SMALL(IF($AA$1:$AA$31=$AE$1,ROW($AA$1:$AA$31)),ROW(7:7)),2)),"",INDEX($AA$1:$AB$31,SMALL(IF($AA$1:$AA$31=$AE$1,ROW($AA$1:$AA$31)),ROW(7:7)),2))</f>
        <v>Nawangan</v>
      </c>
      <c r="D37" s="443"/>
      <c r="E37" s="436" t="str">
        <f t="array" ref="E37">IF(ISERROR(INDEX($S$1:$T$9,SMALL(IF($S$1:$S$9=$W$4,ROW($S$1:$S$9)),ROW(7:7)),2)),"",INDEX($S$1:$T$9,SMALL(IF($S$1:$S$9=$W$4,ROW($S$1:$S$9)),ROW(7:7)),2))</f>
        <v/>
      </c>
      <c r="F37" s="436"/>
      <c r="G37" s="436" t="str">
        <f t="array" ref="G37">IF(ISERROR(INDEX($AA$1:$AB$31,SMALL(IF($AA$1:$AA$31=$AE$4,ROW($AA$1:$AA$31)),ROW(7:7)),2)),"",INDEX($AA$1:$AB$31,SMALL(IF($AA$1:$AA$31=$AE$4,ROW($AA$1:$AA$31)),ROW(7:7)),2))</f>
        <v>Lalung</v>
      </c>
      <c r="H37" s="436"/>
      <c r="I37" s="436" t="str">
        <f t="array" ref="I37">IF(ISERROR(INDEX($S$1:$T$9,SMALL(IF($S$1:$S$9=$W$7,ROW($S$1:$S$9)),ROW(7:7)),2)),"",INDEX($S$1:$T$9,SMALL(IF($S$1:$S$9=$W$7,ROW($S$1:$S$9)),ROW(7:7)),2))</f>
        <v/>
      </c>
      <c r="J37" s="436"/>
      <c r="K37" s="436" t="str">
        <f t="array" ref="K37">IF(ISERROR(INDEX($AA$1:$AB$31,SMALL(IF($AA$1:$AA$31=$AE$7,ROW($AA$1:$AA$31)),ROW(7:7)),2)),"",INDEX($AA$1:$AB$31,SMALL(IF($AA$1:$AA$31=$AE$7,ROW($AA$1:$AA$31)),ROW(7:7)),2))</f>
        <v/>
      </c>
      <c r="L37" s="436"/>
      <c r="M37" s="436" t="str">
        <f t="array" ref="M37">IF(ISERROR(INDEX($S$1:$T$9,SMALL(IF($S$1:$S$9=$W$10,ROW($S$1:$S$9)),ROW(7:7)),2)),"",INDEX($S$1:$T$9,SMALL(IF($S$1:$S$9=$W$10,ROW($S$1:$S$9)),ROW(7:7)),2))</f>
        <v/>
      </c>
      <c r="N37" s="436"/>
      <c r="O37" s="436" t="str">
        <f t="array" ref="O37">IF(ISERROR(INDEX($AA$1:$AB$31,SMALL(IF($AA$1:$AA$31=$AE$10,ROW($AA$1:$AA$31)),ROW(7:7)),2)),"",INDEX($AA$1:$AB$31,SMALL(IF($AA$1:$AA$31=$AE$10,ROW($AA$1:$AA$31)),ROW(7:7)),2))</f>
        <v/>
      </c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676"/>
    </row>
    <row r="38" spans="1:34">
      <c r="A38" s="682" t="str">
        <f t="array" ref="A38">IF(ISERROR(INDEX($S$1:$T$9,SMALL(IF($S$1:$S$9=$W$1,ROW($S$1:$S$9)),ROW(8:8)),2)),"",INDEX($S$1:$T$9,SMALL(IF($S$1:$S$9=$W$1,ROW($S$1:$S$9)),ROW(8:8)),2))</f>
        <v/>
      </c>
      <c r="B38" s="443"/>
      <c r="C38" s="443" t="str">
        <f t="array" ref="C38">IF(ISERROR(INDEX($AA$1:$AB$31,SMALL(IF($AA$1:$AA$31=$AE$1,ROW($AA$1:$AA$31)),ROW(8:8)),2)),"",INDEX($AA$1:$AB$31,SMALL(IF($AA$1:$AA$31=$AE$1,ROW($AA$1:$AA$31)),ROW(8:8)),2))</f>
        <v>Ngancar</v>
      </c>
      <c r="D38" s="443"/>
      <c r="E38" s="436" t="str">
        <f t="array" ref="E38">IF(ISERROR(INDEX($S$1:$T$9,SMALL(IF($S$1:$S$9=$W$4,ROW($S$1:$S$9)),ROW(8:8)),2)),"",INDEX($S$1:$T$9,SMALL(IF($S$1:$S$9=$W$4,ROW($S$1:$S$9)),ROW(8:8)),2))</f>
        <v/>
      </c>
      <c r="F38" s="436"/>
      <c r="G38" s="436" t="str">
        <f t="array" ref="G38">IF(ISERROR(INDEX($AA$1:$AB$31,SMALL(IF($AA$1:$AA$31=$AE$4,ROW($AA$1:$AA$31)),ROW(8:8)),2)),"",INDEX($AA$1:$AB$31,SMALL(IF($AA$1:$AA$31=$AE$4,ROW($AA$1:$AA$31)),ROW(8:8)),2))</f>
        <v>Delingan</v>
      </c>
      <c r="H38" s="436"/>
      <c r="I38" s="436" t="str">
        <f t="array" ref="I38">IF(ISERROR(INDEX($S$1:$T$9,SMALL(IF($S$1:$S$9=$W$7,ROW($S$1:$S$9)),ROW(8:8)),2)),"",INDEX($S$1:$T$9,SMALL(IF($S$1:$S$9=$W$7,ROW($S$1:$S$9)),ROW(8:8)),2))</f>
        <v/>
      </c>
      <c r="J38" s="436"/>
      <c r="K38" s="436" t="str">
        <f t="array" ref="K38">IF(ISERROR(INDEX($AA$1:$AB$31,SMALL(IF($AA$1:$AA$31=$AE$7,ROW($AA$1:$AA$31)),ROW(8:8)),2)),"",INDEX($AA$1:$AB$31,SMALL(IF($AA$1:$AA$31=$AE$7,ROW($AA$1:$AA$31)),ROW(8:8)),2))</f>
        <v/>
      </c>
      <c r="L38" s="436"/>
      <c r="M38" s="436" t="str">
        <f t="array" ref="M38">IF(ISERROR(INDEX($S$1:$T$9,SMALL(IF($S$1:$S$9=$W$10,ROW($S$1:$S$9)),ROW(8:8)),2)),"",INDEX($S$1:$T$9,SMALL(IF($S$1:$S$9=$W$10,ROW($S$1:$S$9)),ROW(8:8)),2))</f>
        <v/>
      </c>
      <c r="N38" s="436"/>
      <c r="O38" s="436" t="str">
        <f t="array" ref="O38">IF(ISERROR(INDEX($AA$1:$AB$31,SMALL(IF($AA$1:$AA$31=$AE$10,ROW($AA$1:$AA$31)),ROW(8:8)),2)),"",INDEX($AA$1:$AB$31,SMALL(IF($AA$1:$AA$31=$AE$10,ROW($AA$1:$AA$31)),ROW(8:8)),2))</f>
        <v/>
      </c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676"/>
    </row>
    <row r="39" spans="1:34">
      <c r="A39" s="682" t="str">
        <f t="array" ref="A39">IF(ISERROR(INDEX($S$1:$T$9,SMALL(IF($S$1:$S$9=$W$1,ROW($S$1:$S$9)),ROW(9:9)),2)),"",INDEX($S$1:$T$9,SMALL(IF($S$1:$S$9=$W$1,ROW($S$1:$S$9)),ROW(9:9)),2))</f>
        <v/>
      </c>
      <c r="B39" s="443"/>
      <c r="C39" s="443" t="str">
        <f t="array" ref="C39">IF(ISERROR(INDEX($AA$1:$AB$31,SMALL(IF($AA$1:$AA$31=$AE$1,ROW($AA$1:$AA$31)),ROW(9:9)),2)),"",INDEX($AA$1:$AB$31,SMALL(IF($AA$1:$AA$31=$AE$1,ROW($AA$1:$AA$31)),ROW(9:9)),2))</f>
        <v>Kembangan</v>
      </c>
      <c r="D39" s="443"/>
      <c r="E39" s="436" t="str">
        <f t="array" ref="E39">IF(ISERROR(INDEX($S$1:$T$9,SMALL(IF($S$1:$S$9=$W$4,ROW($S$1:$S$9)),ROW(9:9)),2)),"",INDEX($S$1:$T$9,SMALL(IF($S$1:$S$9=$W$4,ROW($S$1:$S$9)),ROW(9:9)),2))</f>
        <v/>
      </c>
      <c r="F39" s="436"/>
      <c r="G39" s="436" t="str">
        <f t="array" ref="G39">IF(ISERROR(INDEX($AA$1:$AB$31,SMALL(IF($AA$1:$AA$31=$AE$4,ROW($AA$1:$AA$31)),ROW(9:9)),2)),"",INDEX($AA$1:$AB$31,SMALL(IF($AA$1:$AA$31=$AE$4,ROW($AA$1:$AA$31)),ROW(9:9)),2))</f>
        <v>Gebyar</v>
      </c>
      <c r="H39" s="436"/>
      <c r="I39" s="436" t="str">
        <f t="array" ref="I39">IF(ISERROR(INDEX($S$1:$T$9,SMALL(IF($S$1:$S$9=$W$7,ROW($S$1:$S$9)),ROW(9:9)),2)),"",INDEX($S$1:$T$9,SMALL(IF($S$1:$S$9=$W$7,ROW($S$1:$S$9)),ROW(9:9)),2))</f>
        <v/>
      </c>
      <c r="J39" s="436"/>
      <c r="K39" s="436" t="str">
        <f t="array" ref="K39">IF(ISERROR(INDEX($AA$1:$AB$31,SMALL(IF($AA$1:$AA$31=$AE$7,ROW($AA$1:$AA$31)),ROW(9:9)),2)),"",INDEX($AA$1:$AB$31,SMALL(IF($AA$1:$AA$31=$AE$7,ROW($AA$1:$AA$31)),ROW(9:9)),2))</f>
        <v/>
      </c>
      <c r="L39" s="436"/>
      <c r="M39" s="436" t="str">
        <f t="array" ref="M39">IF(ISERROR(INDEX($S$1:$T$9,SMALL(IF($S$1:$S$9=$W$10,ROW($S$1:$S$9)),ROW(9:9)),2)),"",INDEX($S$1:$T$9,SMALL(IF($S$1:$S$9=$W$10,ROW($S$1:$S$9)),ROW(9:9)),2))</f>
        <v/>
      </c>
      <c r="N39" s="436"/>
      <c r="O39" s="436" t="str">
        <f t="array" ref="O39">IF(ISERROR(INDEX($AA$1:$AB$31,SMALL(IF($AA$1:$AA$31=$AE$10,ROW($AA$1:$AA$31)),ROW(9:9)),2)),"",INDEX($AA$1:$AB$31,SMALL(IF($AA$1:$AA$31=$AE$10,ROW($AA$1:$AA$31)),ROW(9:9)),2))</f>
        <v/>
      </c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676"/>
    </row>
    <row r="40" spans="1:34">
      <c r="A40" s="682" t="str">
        <f t="array" ref="A40">IF(ISERROR(INDEX($S$1:$T$9,SMALL(IF($S$1:$S$9=$W$1,ROW($S$1:$S$9)),ROW(10:10)),2)),"",INDEX($S$1:$T$9,SMALL(IF($S$1:$S$9=$W$1,ROW($S$1:$S$9)),ROW(10:10)),2))</f>
        <v/>
      </c>
      <c r="B40" s="443"/>
      <c r="C40" s="443" t="str">
        <f t="array" ref="C40">IF(ISERROR(INDEX($AA$1:$AB$31,SMALL(IF($AA$1:$AA$31=$AE$1,ROW($AA$1:$AA$31)),ROW(10:10)),2)),"",INDEX($AA$1:$AB$31,SMALL(IF($AA$1:$AA$31=$AE$1,ROW($AA$1:$AA$31)),ROW(10:10)),2))</f>
        <v>Botok</v>
      </c>
      <c r="D40" s="443"/>
      <c r="E40" s="436" t="str">
        <f t="array" ref="E40">IF(ISERROR(INDEX($S$1:$T$9,SMALL(IF($S$1:$S$9=$W$4,ROW($S$1:$S$9)),ROW(10:10)),2)),"",INDEX($S$1:$T$9,SMALL(IF($S$1:$S$9=$W$4,ROW($S$1:$S$9)),ROW(10:10)),2))</f>
        <v/>
      </c>
      <c r="F40" s="436"/>
      <c r="G40" s="436" t="str">
        <f t="array" ref="G40">IF(ISERROR(INDEX($AA$1:$AB$31,SMALL(IF($AA$1:$AA$31=$AE$4,ROW($AA$1:$AA$31)),ROW(10:10)),2)),"",INDEX($AA$1:$AB$31,SMALL(IF($AA$1:$AA$31=$AE$4,ROW($AA$1:$AA$31)),ROW(10:10)),2))</f>
        <v>Cengklik</v>
      </c>
      <c r="H40" s="436"/>
      <c r="I40" s="436" t="str">
        <f t="array" ref="I40">IF(ISERROR(INDEX($S$1:$T$9,SMALL(IF($S$1:$S$9=$W$7,ROW($S$1:$S$9)),ROW(10:10)),2)),"",INDEX($S$1:$T$9,SMALL(IF($S$1:$S$9=$W$7,ROW($S$1:$S$9)),ROW(10:10)),2))</f>
        <v/>
      </c>
      <c r="J40" s="436"/>
      <c r="K40" s="436" t="str">
        <f t="array" ref="K40">IF(ISERROR(INDEX($AA$1:$AB$31,SMALL(IF($AA$1:$AA$31=$AE$7,ROW($AA$1:$AA$31)),ROW(10:10)),2)),"",INDEX($AA$1:$AB$31,SMALL(IF($AA$1:$AA$31=$AE$7,ROW($AA$1:$AA$31)),ROW(10:10)),2))</f>
        <v/>
      </c>
      <c r="L40" s="436"/>
      <c r="M40" s="436" t="str">
        <f t="array" ref="M40">IF(ISERROR(INDEX($S$1:$T$9,SMALL(IF($S$1:$S$9=$W$10,ROW($S$1:$S$9)),ROW(10:10)),2)),"",INDEX($S$1:$T$9,SMALL(IF($S$1:$S$9=$W$10,ROW($S$1:$S$9)),ROW(10:10)),2))</f>
        <v/>
      </c>
      <c r="N40" s="436"/>
      <c r="O40" s="436" t="str">
        <f t="array" ref="O40">IF(ISERROR(INDEX($AA$1:$AB$31,SMALL(IF($AA$1:$AA$31=$AE$10,ROW($AA$1:$AA$31)),ROW(10:10)),2)),"",INDEX($AA$1:$AB$31,SMALL(IF($AA$1:$AA$31=$AE$10,ROW($AA$1:$AA$31)),ROW(10:10)),2))</f>
        <v/>
      </c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676"/>
    </row>
    <row r="41" spans="1:34">
      <c r="A41" s="682" t="str">
        <f t="array" ref="A41">IF(ISERROR(INDEX($S$1:$T$9,SMALL(IF($S$1:$S$9=$W$1,ROW($S$1:$S$9)),ROW(11:11)),2)),"",INDEX($S$1:$T$9,SMALL(IF($S$1:$S$9=$W$1,ROW($S$1:$S$9)),ROW(11:11)),2))</f>
        <v/>
      </c>
      <c r="B41" s="443"/>
      <c r="C41" s="443" t="str">
        <f t="array" ref="C41">IF(ISERROR(INDEX($AA$1:$AB$31,SMALL(IF($AA$1:$AA$31=$AE$1,ROW($AA$1:$AA$31)),ROW(11:11)),2)),"",INDEX($AA$1:$AB$31,SMALL(IF($AA$1:$AA$31=$AE$1,ROW($AA$1:$AA$31)),ROW(11:11)),2))</f>
        <v>Ketro</v>
      </c>
      <c r="D41" s="443"/>
      <c r="E41" s="436" t="str">
        <f t="array" ref="E41">IF(ISERROR(INDEX($S$1:$T$9,SMALL(IF($S$1:$S$9=$W$4,ROW($S$1:$S$9)),ROW(11:11)),2)),"",INDEX($S$1:$T$9,SMALL(IF($S$1:$S$9=$W$4,ROW($S$1:$S$9)),ROW(11:11)),2))</f>
        <v/>
      </c>
      <c r="F41" s="436"/>
      <c r="G41" s="436" t="str">
        <f t="array" ref="G41">IF(ISERROR(INDEX($AA$1:$AB$31,SMALL(IF($AA$1:$AA$31=$AE$4,ROW($AA$1:$AA$31)),ROW(11:11)),2)),"",INDEX($AA$1:$AB$31,SMALL(IF($AA$1:$AA$31=$AE$4,ROW($AA$1:$AA$31)),ROW(11:11)),2))</f>
        <v/>
      </c>
      <c r="H41" s="436"/>
      <c r="I41" s="436" t="str">
        <f t="array" ref="I41">IF(ISERROR(INDEX($S$1:$T$9,SMALL(IF($S$1:$S$9=$W$7,ROW($S$1:$S$9)),ROW(11:11)),2)),"",INDEX($S$1:$T$9,SMALL(IF($S$1:$S$9=$W$7,ROW($S$1:$S$9)),ROW(11:11)),2))</f>
        <v/>
      </c>
      <c r="J41" s="436"/>
      <c r="K41" s="436" t="str">
        <f t="array" ref="K41">IF(ISERROR(INDEX($AA$1:$AB$31,SMALL(IF($AA$1:$AA$31=$AE$7,ROW($AA$1:$AA$31)),ROW(11:11)),2)),"",INDEX($AA$1:$AB$31,SMALL(IF($AA$1:$AA$31=$AE$7,ROW($AA$1:$AA$31)),ROW(11:11)),2))</f>
        <v/>
      </c>
      <c r="L41" s="436"/>
      <c r="M41" s="436" t="str">
        <f t="array" ref="M41">IF(ISERROR(INDEX($S$1:$T$9,SMALL(IF($S$1:$S$9=$W$10,ROW($S$1:$S$9)),ROW(11:11)),2)),"",INDEX($S$1:$T$9,SMALL(IF($S$1:$S$9=$W$10,ROW($S$1:$S$9)),ROW(11:11)),2))</f>
        <v/>
      </c>
      <c r="N41" s="436"/>
      <c r="O41" s="436" t="str">
        <f t="array" ref="O41">IF(ISERROR(INDEX($AA$1:$AB$31,SMALL(IF($AA$1:$AA$31=$AE$10,ROW($AA$1:$AA$31)),ROW(11:11)),2)),"",INDEX($AA$1:$AB$31,SMALL(IF($AA$1:$AA$31=$AE$10,ROW($AA$1:$AA$31)),ROW(11:11)),2))</f>
        <v/>
      </c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676"/>
    </row>
    <row r="42" spans="1:34">
      <c r="A42" s="679"/>
      <c r="B42" s="436"/>
      <c r="C42" s="443" t="str">
        <f t="array" ref="C42">IF(ISERROR(INDEX($AA$1:$AB$31,SMALL(IF($AA$1:$AA$31=$AE$1,ROW($AA$1:$AA$31)),ROW(12:12)),2)),"",INDEX($AA$1:$AB$31,SMALL(IF($AA$1:$AA$31=$AE$1,ROW($AA$1:$AA$31)),ROW(12:12)),2))</f>
        <v>Brambang</v>
      </c>
      <c r="D42" s="436"/>
      <c r="E42" s="436"/>
      <c r="F42" s="436"/>
      <c r="G42" s="436" t="str">
        <f t="array" ref="G42">IF(ISERROR(INDEX($AA$1:$AB$31,SMALL(IF($AA$1:$AA$31=$AE$4,ROW($AA$1:$AA$31)),ROW(12:12)),2)),"",INDEX($AA$1:$AB$31,SMALL(IF($AA$1:$AA$31=$AE$4,ROW($AA$1:$AA$31)),ROW(12:12)),2))</f>
        <v/>
      </c>
      <c r="H42" s="436"/>
      <c r="I42" s="436" t="str">
        <f t="array" ref="I42">IF(ISERROR(INDEX($S$1:$T$9,SMALL(IF($S$1:$S$9=$W$7,ROW($S$1:$S$9)),ROW(12:12)),2)),"",INDEX($S$1:$T$9,SMALL(IF($S$1:$S$9=$W$7,ROW($S$1:$S$9)),ROW(12:12)),2))</f>
        <v/>
      </c>
      <c r="J42" s="436"/>
      <c r="K42" s="436" t="str">
        <f t="array" ref="K42">IF(ISERROR(INDEX($AA$1:$AB$31,SMALL(IF($AA$1:$AA$31=$AE$7,ROW($AA$1:$AA$31)),ROW(12:12)),2)),"",INDEX($AA$1:$AB$31,SMALL(IF($AA$1:$AA$31=$AE$7,ROW($AA$1:$AA$31)),ROW(12:12)),2))</f>
        <v/>
      </c>
      <c r="L42" s="436"/>
      <c r="M42" s="436" t="str">
        <f t="array" ref="M42">IF(ISERROR(INDEX($S$1:$T$9,SMALL(IF($S$1:$S$9=$W$10,ROW($S$1:$S$9)),ROW(12:12)),2)),"",INDEX($S$1:$T$9,SMALL(IF($S$1:$S$9=$W$10,ROW($S$1:$S$9)),ROW(12:12)),2))</f>
        <v/>
      </c>
      <c r="N42" s="436"/>
      <c r="O42" s="436" t="str">
        <f t="array" ref="O42">IF(ISERROR(INDEX($AA$1:$AB$31,SMALL(IF($AA$1:$AA$31=$AE$10,ROW($AA$1:$AA$31)),ROW(12:12)),2)),"",INDEX($AA$1:$AB$31,SMALL(IF($AA$1:$AA$31=$AE$10,ROW($AA$1:$AA$31)),ROW(12:12)),2))</f>
        <v/>
      </c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676"/>
    </row>
    <row r="43" spans="1:34">
      <c r="A43" s="679"/>
      <c r="B43" s="436"/>
      <c r="C43" s="443" t="str">
        <f t="array" ref="C43">IF(ISERROR(INDEX($AA$1:$AB$31,SMALL(IF($AA$1:$AA$31=$AE$1,ROW($AA$1:$AA$31)),ROW(13:13)),2)),"",INDEX($AA$1:$AB$31,SMALL(IF($AA$1:$AA$31=$AE$1,ROW($AA$1:$AA$31)),ROW(13:13)),2))</f>
        <v>Klego</v>
      </c>
      <c r="D43" s="436"/>
      <c r="E43" s="436"/>
      <c r="F43" s="436"/>
      <c r="G43" s="436" t="str">
        <f t="array" ref="G43">IF(ISERROR(INDEX($AA$1:$AB$31,SMALL(IF($AA$1:$AA$31=$AE$4,ROW($AA$1:$AA$31)),ROW(13:13)),2)),"",INDEX($AA$1:$AB$31,SMALL(IF($AA$1:$AA$31=$AE$4,ROW($AA$1:$AA$31)),ROW(13:13)),2))</f>
        <v/>
      </c>
      <c r="H43" s="436"/>
      <c r="I43" s="436" t="str">
        <f t="array" ref="I43">IF(ISERROR(INDEX($S$1:$T$9,SMALL(IF($S$1:$S$9=$W$7,ROW($S$1:$S$9)),ROW(13:13)),2)),"",INDEX($S$1:$T$9,SMALL(IF($S$1:$S$9=$W$7,ROW($S$1:$S$9)),ROW(13:13)),2))</f>
        <v/>
      </c>
      <c r="J43" s="436"/>
      <c r="K43" s="436" t="str">
        <f t="array" ref="K43">IF(ISERROR(INDEX($AA$1:$AB$31,SMALL(IF($AA$1:$AA$31=$AE$7,ROW($AA$1:$AA$31)),ROW(13:13)),2)),"",INDEX($AA$1:$AB$31,SMALL(IF($AA$1:$AA$31=$AE$7,ROW($AA$1:$AA$31)),ROW(13:13)),2))</f>
        <v/>
      </c>
      <c r="L43" s="436"/>
      <c r="M43" s="436" t="str">
        <f t="array" ref="M43">IF(ISERROR(INDEX($S$1:$T$9,SMALL(IF($S$1:$S$9=$W$10,ROW($S$1:$S$9)),ROW(13:13)),2)),"",INDEX($S$1:$T$9,SMALL(IF($S$1:$S$9=$W$10,ROW($S$1:$S$9)),ROW(13:13)),2))</f>
        <v/>
      </c>
      <c r="N43" s="436"/>
      <c r="O43" s="436" t="str">
        <f t="array" ref="O43">IF(ISERROR(INDEX($AA$1:$AB$31,SMALL(IF($AA$1:$AA$31=$AE$10,ROW($AA$1:$AA$31)),ROW(13:13)),2)),"",INDEX($AA$1:$AB$31,SMALL(IF($AA$1:$AA$31=$AE$10,ROW($AA$1:$AA$31)),ROW(13:13)),2))</f>
        <v/>
      </c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676"/>
    </row>
    <row r="44" spans="1:34">
      <c r="A44" s="679"/>
      <c r="B44" s="436"/>
      <c r="C44" s="443" t="str">
        <f t="array" ref="C44">IF(ISERROR(INDEX($AA$1:$AB$31,SMALL(IF($AA$1:$AA$31=$AE$1,ROW($AA$1:$AA$31)),ROW(14:14)),2)),"",INDEX($AA$1:$AB$31,SMALL(IF($AA$1:$AA$31=$AE$1,ROW($AA$1:$AA$31)),ROW(14:14)),2))</f>
        <v/>
      </c>
      <c r="D44" s="436"/>
      <c r="E44" s="436"/>
      <c r="F44" s="436"/>
      <c r="G44" s="436" t="str">
        <f t="array" ref="G44">IF(ISERROR(INDEX($AA$1:$AB$31,SMALL(IF($AA$1:$AA$31=$AE$4,ROW($AA$1:$AA$31)),ROW(14:14)),2)),"",INDEX($AA$1:$AB$31,SMALL(IF($AA$1:$AA$31=$AE$4,ROW($AA$1:$AA$31)),ROW(14:14)),2))</f>
        <v/>
      </c>
      <c r="H44" s="436"/>
      <c r="I44" s="436" t="str">
        <f t="array" ref="I44">IF(ISERROR(INDEX($S$1:$T$9,SMALL(IF($S$1:$S$9=$W$7,ROW($S$1:$S$9)),ROW(14:14)),2)),"",INDEX($S$1:$T$9,SMALL(IF($S$1:$S$9=$W$7,ROW($S$1:$S$9)),ROW(14:14)),2))</f>
        <v/>
      </c>
      <c r="J44" s="436"/>
      <c r="K44" s="436" t="str">
        <f t="array" ref="K44">IF(ISERROR(INDEX($AA$1:$AB$31,SMALL(IF($AA$1:$AA$31=$AE$7,ROW($AA$1:$AA$31)),ROW(14:14)),2)),"",INDEX($AA$1:$AB$31,SMALL(IF($AA$1:$AA$31=$AE$7,ROW($AA$1:$AA$31)),ROW(14:14)),2))</f>
        <v/>
      </c>
      <c r="L44" s="436"/>
      <c r="M44" s="436" t="str">
        <f t="array" ref="M44">IF(ISERROR(INDEX($S$1:$T$9,SMALL(IF($S$1:$S$9=$W$10,ROW($S$1:$S$9)),ROW(14:14)),2)),"",INDEX($S$1:$T$9,SMALL(IF($S$1:$S$9=$W$10,ROW($S$1:$S$9)),ROW(14:14)),2))</f>
        <v/>
      </c>
      <c r="N44" s="436"/>
      <c r="O44" s="436" t="str">
        <f t="array" ref="O44">IF(ISERROR(INDEX($AA$1:$AB$31,SMALL(IF($AA$1:$AA$31=$AE$10,ROW($AA$1:$AA$31)),ROW(14:14)),2)),"",INDEX($AA$1:$AB$31,SMALL(IF($AA$1:$AA$31=$AE$10,ROW($AA$1:$AA$31)),ROW(14:14)),2))</f>
        <v/>
      </c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676"/>
    </row>
    <row r="45" spans="1:34" ht="13.5" thickBot="1">
      <c r="A45" s="684"/>
      <c r="B45" s="685"/>
      <c r="C45" s="686" t="str">
        <f t="array" ref="C45">IF(ISERROR(INDEX($AA$1:$AB$31,SMALL(IF($AA$1:$AA$31=$AE$1,ROW($AA$1:$AA$31)),ROW(15:15)),2)),"",INDEX($AA$1:$AB$31,SMALL(IF($AA$1:$AA$31=$AE$1,ROW($AA$1:$AA$31)),ROW(15:15)),2))</f>
        <v/>
      </c>
      <c r="D45" s="685"/>
      <c r="E45" s="685"/>
      <c r="F45" s="685"/>
      <c r="G45" s="685" t="str">
        <f t="array" ref="G45">IF(ISERROR(INDEX($AA$1:$AB$31,SMALL(IF($AA$1:$AA$31=$AE$4,ROW($AA$1:$AA$31)),ROW(15:15)),2)),"",INDEX($AA$1:$AB$31,SMALL(IF($AA$1:$AA$31=$AE$4,ROW($AA$1:$AA$31)),ROW(15:15)),2))</f>
        <v/>
      </c>
      <c r="H45" s="685"/>
      <c r="I45" s="685" t="str">
        <f t="array" ref="I45">IF(ISERROR(INDEX($S$1:$T$9,SMALL(IF($S$1:$S$9=$W$7,ROW($S$1:$S$9)),ROW(15:15)),2)),"",INDEX($S$1:$T$9,SMALL(IF($S$1:$S$9=$W$7,ROW($S$1:$S$9)),ROW(15:15)),2))</f>
        <v/>
      </c>
      <c r="J45" s="685"/>
      <c r="K45" s="685" t="str">
        <f t="array" ref="K45">IF(ISERROR(INDEX($AA$1:$AB$31,SMALL(IF($AA$1:$AA$31=$AE$7,ROW($AA$1:$AA$31)),ROW(15:15)),2)),"",INDEX($AA$1:$AB$31,SMALL(IF($AA$1:$AA$31=$AE$7,ROW($AA$1:$AA$31)),ROW(15:15)),2))</f>
        <v/>
      </c>
      <c r="L45" s="685"/>
      <c r="M45" s="685" t="str">
        <f t="array" ref="M45">IF(ISERROR(INDEX($S$1:$T$9,SMALL(IF($S$1:$S$9=$W$10,ROW($S$1:$S$9)),ROW(15:15)),2)),"",INDEX($S$1:$T$9,SMALL(IF($S$1:$S$9=$W$10,ROW($S$1:$S$9)),ROW(15:15)),2))</f>
        <v/>
      </c>
      <c r="N45" s="685"/>
      <c r="O45" s="685" t="str">
        <f t="array" ref="O45">IF(ISERROR(INDEX($AA$1:$AB$31,SMALL(IF($AA$1:$AA$31=$AE$10,ROW($AA$1:$AA$31)),ROW(15:15)),2)),"",INDEX($AA$1:$AB$31,SMALL(IF($AA$1:$AA$31=$AE$10,ROW($AA$1:$AA$31)),ROW(15:15)),2))</f>
        <v/>
      </c>
      <c r="P45" s="685"/>
      <c r="Q45" s="685"/>
      <c r="R45" s="685"/>
      <c r="S45" s="685"/>
      <c r="T45" s="685"/>
      <c r="U45" s="685"/>
      <c r="V45" s="685"/>
      <c r="W45" s="685"/>
      <c r="X45" s="685"/>
      <c r="Y45" s="685"/>
      <c r="Z45" s="685"/>
      <c r="AA45" s="685"/>
      <c r="AB45" s="685"/>
      <c r="AC45" s="685"/>
      <c r="AD45" s="685"/>
      <c r="AE45" s="685"/>
      <c r="AF45" s="685"/>
      <c r="AG45" s="685"/>
      <c r="AH45" s="687"/>
    </row>
    <row r="46" spans="1:34">
      <c r="C46" s="443" t="str">
        <f t="array" ref="C46">IF(ISERROR(INDEX($AA$1:$AB$31,SMALL(IF($AA$1:$AA$31=$AE$1,ROW($AA$1:$AA$31)),ROW(16:16)),2)),"",INDEX($AA$1:$AB$31,SMALL(IF($AA$1:$AA$31=$AE$1,ROW($AA$1:$AA$31)),ROW(16:16)),2))</f>
        <v/>
      </c>
      <c r="G46" s="436" t="str">
        <f t="array" ref="G46">IF(ISERROR(INDEX($AA$1:$AB$31,SMALL(IF($AA$1:$AA$31=$AE$4,ROW($AA$1:$AA$31)),ROW(16:16)),2)),"",INDEX($AA$1:$AB$31,SMALL(IF($AA$1:$AA$31=$AE$4,ROW($AA$1:$AA$31)),ROW(16:16)),2))</f>
        <v/>
      </c>
      <c r="I46" s="436" t="str">
        <f t="array" ref="I46">IF(ISERROR(INDEX($S$1:$T$9,SMALL(IF($S$1:$S$9=$W$7,ROW($S$1:$S$9)),ROW(16:16)),2)),"",INDEX($S$1:$T$9,SMALL(IF($S$1:$S$9=$W$7,ROW($S$1:$S$9)),ROW(16:16)),2))</f>
        <v/>
      </c>
      <c r="K46" s="436" t="str">
        <f t="array" ref="K46">IF(ISERROR(INDEX($AA$1:$AB$31,SMALL(IF($AA$1:$AA$31=$AE$7,ROW($AA$1:$AA$31)),ROW(16:16)),2)),"",INDEX($AA$1:$AB$31,SMALL(IF($AA$1:$AA$31=$AE$7,ROW($AA$1:$AA$31)),ROW(16:16)),2))</f>
        <v/>
      </c>
      <c r="O46" s="436" t="str">
        <f t="array" ref="O46">IF(ISERROR(INDEX($AA$1:$AB$31,SMALL(IF($AA$1:$AA$31=$AE$10,ROW($AA$1:$AA$31)),ROW(16:16)),2)),"",INDEX($AA$1:$AB$31,SMALL(IF($AA$1:$AA$31=$AE$10,ROW($AA$1:$AA$31)),ROW(16:16)),2))</f>
        <v/>
      </c>
    </row>
    <row r="47" spans="1:34">
      <c r="C47" s="443" t="str">
        <f t="array" ref="C47">IF(ISERROR(INDEX($AA$1:$AB$31,SMALL(IF($AA$1:$AA$31=$AE$1,ROW($AA$1:$AA$31)),ROW(17:17)),2)),"",INDEX($AA$1:$AB$31,SMALL(IF($AA$1:$AA$31=$AE$1,ROW($AA$1:$AA$31)),ROW(17:17)),2))</f>
        <v/>
      </c>
      <c r="G47" s="436" t="str">
        <f t="array" ref="G47">IF(ISERROR(INDEX($AA$1:$AB$31,SMALL(IF($AA$1:$AA$31=$AE$4,ROW($AA$1:$AA$31)),ROW(17:17)),2)),"",INDEX($AA$1:$AB$31,SMALL(IF($AA$1:$AA$31=$AE$4,ROW($AA$1:$AA$31)),ROW(17:17)),2))</f>
        <v/>
      </c>
      <c r="I47" s="436" t="str">
        <f t="array" ref="I47">IF(ISERROR(INDEX($S$1:$T$9,SMALL(IF($S$1:$S$9=$W$7,ROW($S$1:$S$9)),ROW(17:17)),2)),"",INDEX($S$1:$T$9,SMALL(IF($S$1:$S$9=$W$7,ROW($S$1:$S$9)),ROW(17:17)),2))</f>
        <v/>
      </c>
      <c r="K47" s="436" t="str">
        <f t="array" ref="K47">IF(ISERROR(INDEX($AA$1:$AB$31,SMALL(IF($AA$1:$AA$31=$AE$7,ROW($AA$1:$AA$31)),ROW(17:17)),2)),"",INDEX($AA$1:$AB$31,SMALL(IF($AA$1:$AA$31=$AE$7,ROW($AA$1:$AA$31)),ROW(17:17)),2))</f>
        <v/>
      </c>
      <c r="O47" s="436" t="str">
        <f t="array" ref="O47">IF(ISERROR(INDEX($AA$1:$AB$31,SMALL(IF($AA$1:$AA$31=$AE$10,ROW($AA$1:$AA$31)),ROW(17:17)),2)),"",INDEX($AA$1:$AB$31,SMALL(IF($AA$1:$AA$31=$AE$10,ROW($AA$1:$AA$31)),ROW(17:17)),2))</f>
        <v/>
      </c>
    </row>
    <row r="48" spans="1:34">
      <c r="C48" s="443" t="str">
        <f t="array" ref="C48">IF(ISERROR(INDEX($AA$1:$AB$31,SMALL(IF($AA$1:$AA$31=$AE$1,ROW($AA$1:$AA$31)),ROW(18:18)),2)),"",INDEX($AA$1:$AB$31,SMALL(IF($AA$1:$AA$31=$AE$1,ROW($AA$1:$AA$31)),ROW(18:18)),2))</f>
        <v/>
      </c>
      <c r="G48" s="436" t="str">
        <f t="array" ref="G48">IF(ISERROR(INDEX($AA$1:$AB$31,SMALL(IF($AA$1:$AA$31=$AE$4,ROW($AA$1:$AA$31)),ROW(18:18)),2)),"",INDEX($AA$1:$AB$31,SMALL(IF($AA$1:$AA$31=$AE$4,ROW($AA$1:$AA$31)),ROW(18:18)),2))</f>
        <v/>
      </c>
      <c r="I48" s="436" t="str">
        <f t="array" ref="I48">IF(ISERROR(INDEX($S$1:$T$9,SMALL(IF($S$1:$S$9=$W$7,ROW($S$1:$S$9)),ROW(18:18)),2)),"",INDEX($S$1:$T$9,SMALL(IF($S$1:$S$9=$W$7,ROW($S$1:$S$9)),ROW(18:18)),2))</f>
        <v/>
      </c>
      <c r="K48" s="436" t="str">
        <f t="array" ref="K48">IF(ISERROR(INDEX($AA$1:$AB$31,SMALL(IF($AA$1:$AA$31=$AE$7,ROW($AA$1:$AA$31)),ROW(18:18)),2)),"",INDEX($AA$1:$AB$31,SMALL(IF($AA$1:$AA$31=$AE$7,ROW($AA$1:$AA$31)),ROW(18:18)),2))</f>
        <v/>
      </c>
      <c r="O48" s="436"/>
    </row>
    <row r="49" spans="3:15">
      <c r="C49" s="443" t="str">
        <f t="array" ref="C49">IF(ISERROR(INDEX($AA$1:$AB$31,SMALL(IF($AA$1:$AA$31=$AE$1,ROW($AA$1:$AA$31)),ROW(19:19)),2)),"",INDEX($AA$1:$AB$31,SMALL(IF($AA$1:$AA$31=$AE$1,ROW($AA$1:$AA$31)),ROW(19:19)),2))</f>
        <v/>
      </c>
      <c r="G49" s="436" t="str">
        <f t="array" ref="G49">IF(ISERROR(INDEX($AA$1:$AB$31,SMALL(IF($AA$1:$AA$31=$AE$4,ROW($AA$1:$AA$31)),ROW(19:19)),2)),"",INDEX($AA$1:$AB$31,SMALL(IF($AA$1:$AA$31=$AE$4,ROW($AA$1:$AA$31)),ROW(19:19)),2))</f>
        <v/>
      </c>
      <c r="I49" s="436" t="str">
        <f t="array" ref="I49">IF(ISERROR(INDEX($S$1:$T$9,SMALL(IF($S$1:$S$9=$W$7,ROW($S$1:$S$9)),ROW(19:19)),2)),"",INDEX($S$1:$T$9,SMALL(IF($S$1:$S$9=$W$7,ROW($S$1:$S$9)),ROW(19:19)),2))</f>
        <v/>
      </c>
      <c r="K49" s="436" t="str">
        <f t="array" ref="K49">IF(ISERROR(INDEX($AA$1:$AB$31,SMALL(IF($AA$1:$AA$31=$AE$7,ROW($AA$1:$AA$31)),ROW(19:19)),2)),"",INDEX($AA$1:$AB$31,SMALL(IF($AA$1:$AA$31=$AE$7,ROW($AA$1:$AA$31)),ROW(19:19)),2))</f>
        <v/>
      </c>
      <c r="O49" s="436"/>
    </row>
    <row r="50" spans="3:15">
      <c r="C50" s="443" t="str">
        <f t="array" ref="C50">IF(ISERROR(INDEX($AA$1:$AB$31,SMALL(IF($AA$1:$AA$31=$AE$1,ROW($AA$1:$AA$31)),ROW(20:20)),2)),"",INDEX($AA$1:$AB$31,SMALL(IF($AA$1:$AA$31=$AE$1,ROW($AA$1:$AA$31)),ROW(20:20)),2))</f>
        <v/>
      </c>
      <c r="G50" s="436" t="str">
        <f t="array" ref="G50">IF(ISERROR(INDEX($AA$1:$AB$31,SMALL(IF($AA$1:$AA$31=$AE$4,ROW($AA$1:$AA$31)),ROW(20:20)),2)),"",INDEX($AA$1:$AB$31,SMALL(IF($AA$1:$AA$31=$AE$4,ROW($AA$1:$AA$31)),ROW(20:20)),2))</f>
        <v/>
      </c>
      <c r="I50" s="436" t="str">
        <f t="array" ref="I50">IF(ISERROR(INDEX($S$1:$T$9,SMALL(IF($S$1:$S$9=$W$7,ROW($S$1:$S$9)),ROW(20:20)),2)),"",INDEX($S$1:$T$9,SMALL(IF($S$1:$S$9=$W$7,ROW($S$1:$S$9)),ROW(20:20)),2))</f>
        <v/>
      </c>
      <c r="K50" s="436" t="str">
        <f t="array" ref="K50">IF(ISERROR(INDEX($AA$1:$AB$31,SMALL(IF($AA$1:$AA$31=$AE$7,ROW($AA$1:$AA$31)),ROW(20:20)),2)),"",INDEX($AA$1:$AB$31,SMALL(IF($AA$1:$AA$31=$AE$7,ROW($AA$1:$AA$31)),ROW(20:20)),2))</f>
        <v/>
      </c>
      <c r="O50" s="436"/>
    </row>
    <row r="51" spans="3:15">
      <c r="C51" s="443" t="str">
        <f t="array" ref="C51">IF(ISERROR(INDEX($AA$1:$AB$31,SMALL(IF($AA$1:$AA$31=$AE$1,ROW($AA$1:$AA$31)),ROW(21:21)),2)),"",INDEX($AA$1:$AB$31,SMALL(IF($AA$1:$AA$31=$AE$1,ROW($AA$1:$AA$31)),ROW(21:21)),2))</f>
        <v/>
      </c>
      <c r="G51" s="436" t="str">
        <f t="array" ref="G51">IF(ISERROR(INDEX($AA$1:$AB$31,SMALL(IF($AA$1:$AA$31=$AE$4,ROW($AA$1:$AA$31)),ROW(21:21)),2)),"",INDEX($AA$1:$AB$31,SMALL(IF($AA$1:$AA$31=$AE$4,ROW($AA$1:$AA$31)),ROW(21:21)),2))</f>
        <v/>
      </c>
      <c r="I51" s="436" t="str">
        <f t="array" ref="I51">IF(ISERROR(INDEX($S$1:$T$9,SMALL(IF($S$1:$S$9=$W$7,ROW($S$1:$S$9)),ROW(21:21)),2)),"",INDEX($S$1:$T$9,SMALL(IF($S$1:$S$9=$W$7,ROW($S$1:$S$9)),ROW(21:21)),2))</f>
        <v/>
      </c>
      <c r="K51" s="436" t="str">
        <f t="array" ref="K51">IF(ISERROR(INDEX($AA$1:$AB$31,SMALL(IF($AA$1:$AA$31=$AE$7,ROW($AA$1:$AA$31)),ROW(21:21)),2)),"",INDEX($AA$1:$AB$31,SMALL(IF($AA$1:$AA$31=$AE$7,ROW($AA$1:$AA$31)),ROW(21:21)),2))</f>
        <v/>
      </c>
      <c r="O51" s="436"/>
    </row>
    <row r="52" spans="3:15">
      <c r="C52" s="443" t="str">
        <f t="array" ref="C52">IF(ISERROR(INDEX($AA$1:$AB$31,SMALL(IF($AA$1:$AA$31=$AE$1,ROW($AA$1:$AA$31)),ROW(22:22)),2)),"",INDEX($AA$1:$AB$31,SMALL(IF($AA$1:$AA$31=$AE$1,ROW($AA$1:$AA$31)),ROW(22:22)),2))</f>
        <v/>
      </c>
      <c r="G52" s="436" t="str">
        <f t="array" ref="G52">IF(ISERROR(INDEX($AA$1:$AB$31,SMALL(IF($AA$1:$AA$31=$AE$4,ROW($AA$1:$AA$31)),ROW(22:22)),2)),"",INDEX($AA$1:$AB$31,SMALL(IF($AA$1:$AA$31=$AE$4,ROW($AA$1:$AA$31)),ROW(22:22)),2))</f>
        <v/>
      </c>
      <c r="I52" s="436" t="str">
        <f t="array" ref="I52">IF(ISERROR(INDEX($S$1:$T$9,SMALL(IF($S$1:$S$9=$W$7,ROW($S$1:$S$9)),ROW(22:22)),2)),"",INDEX($S$1:$T$9,SMALL(IF($S$1:$S$9=$W$7,ROW($S$1:$S$9)),ROW(22:22)),2))</f>
        <v/>
      </c>
      <c r="K52" s="436" t="str">
        <f t="array" ref="K52">IF(ISERROR(INDEX($AA$1:$AB$31,SMALL(IF($AA$1:$AA$31=$AE$7,ROW($AA$1:$AA$31)),ROW(22:22)),2)),"",INDEX($AA$1:$AB$31,SMALL(IF($AA$1:$AA$31=$AE$7,ROW($AA$1:$AA$31)),ROW(22:22)),2))</f>
        <v/>
      </c>
      <c r="O52" s="436"/>
    </row>
    <row r="53" spans="3:15">
      <c r="C53" s="443" t="str">
        <f t="array" ref="C53">IF(ISERROR(INDEX($AA$1:$AB$31,SMALL(IF($AA$1:$AA$31=$AE$1,ROW($AA$1:$AA$31)),ROW(23:23)),2)),"",INDEX($AA$1:$AB$31,SMALL(IF($AA$1:$AA$31=$AE$1,ROW($AA$1:$AA$31)),ROW(23:23)),2))</f>
        <v/>
      </c>
      <c r="G53" s="436" t="str">
        <f t="array" ref="G53">IF(ISERROR(INDEX($AA$1:$AB$31,SMALL(IF($AA$1:$AA$31=$AE$4,ROW($AA$1:$AA$31)),ROW(23:23)),2)),"",INDEX($AA$1:$AB$31,SMALL(IF($AA$1:$AA$31=$AE$4,ROW($AA$1:$AA$31)),ROW(23:23)),2))</f>
        <v/>
      </c>
      <c r="I53" s="436" t="str">
        <f t="array" ref="I53">IF(ISERROR(INDEX($S$1:$T$9,SMALL(IF($S$1:$S$9=$W$7,ROW($S$1:$S$9)),ROW(23:23)),2)),"",INDEX($S$1:$T$9,SMALL(IF($S$1:$S$9=$W$7,ROW($S$1:$S$9)),ROW(23:23)),2))</f>
        <v/>
      </c>
      <c r="K53" s="436" t="str">
        <f t="array" ref="K53">IF(ISERROR(INDEX($AA$1:$AB$31,SMALL(IF($AA$1:$AA$31=$AE$7,ROW($AA$1:$AA$31)),ROW(23:23)),2)),"",INDEX($AA$1:$AB$31,SMALL(IF($AA$1:$AA$31=$AE$7,ROW($AA$1:$AA$31)),ROW(23:23)),2))</f>
        <v/>
      </c>
      <c r="O53" s="436"/>
    </row>
    <row r="54" spans="3:15">
      <c r="C54" s="443" t="str">
        <f t="array" ref="C54">IF(ISERROR(INDEX($AA$1:$AB$31,SMALL(IF($AA$1:$AA$31=$AE$1,ROW($AA$1:$AA$31)),ROW(24:24)),2)),"",INDEX($AA$1:$AB$31,SMALL(IF($AA$1:$AA$31=$AE$1,ROW($AA$1:$AA$31)),ROW(24:24)),2))</f>
        <v/>
      </c>
      <c r="G54" s="436" t="str">
        <f t="array" ref="G54">IF(ISERROR(INDEX($AA$1:$AB$31,SMALL(IF($AA$1:$AA$31=$AE$4,ROW($AA$1:$AA$31)),ROW(24:24)),2)),"",INDEX($AA$1:$AB$31,SMALL(IF($AA$1:$AA$31=$AE$4,ROW($AA$1:$AA$31)),ROW(24:24)),2))</f>
        <v/>
      </c>
      <c r="I54" s="436" t="str">
        <f t="array" ref="I54">IF(ISERROR(INDEX($S$1:$T$9,SMALL(IF($S$1:$S$9=$W$7,ROW($S$1:$S$9)),ROW(24:24)),2)),"",INDEX($S$1:$T$9,SMALL(IF($S$1:$S$9=$W$7,ROW($S$1:$S$9)),ROW(24:24)),2))</f>
        <v/>
      </c>
      <c r="K54" s="436" t="str">
        <f t="array" ref="K54">IF(ISERROR(INDEX($AA$1:$AB$31,SMALL(IF($AA$1:$AA$31=$AE$7,ROW($AA$1:$AA$31)),ROW(24:24)),2)),"",INDEX($AA$1:$AB$31,SMALL(IF($AA$1:$AA$31=$AE$7,ROW($AA$1:$AA$31)),ROW(24:24)),2))</f>
        <v/>
      </c>
      <c r="O54" s="436"/>
    </row>
    <row r="55" spans="3:15">
      <c r="C55" s="443" t="str">
        <f t="array" ref="C55">IF(ISERROR(INDEX($AA$1:$AB$31,SMALL(IF($AA$1:$AA$31=$AE$1,ROW($AA$1:$AA$31)),ROW(25:25)),2)),"",INDEX($AA$1:$AB$31,SMALL(IF($AA$1:$AA$31=$AE$1,ROW($AA$1:$AA$31)),ROW(25:25)),2))</f>
        <v/>
      </c>
      <c r="G55" s="436" t="str">
        <f t="array" ref="G55">IF(ISERROR(INDEX($AA$1:$AB$31,SMALL(IF($AA$1:$AA$31=$AE$4,ROW($AA$1:$AA$31)),ROW(25:25)),2)),"",INDEX($AA$1:$AB$31,SMALL(IF($AA$1:$AA$31=$AE$4,ROW($AA$1:$AA$31)),ROW(25:25)),2))</f>
        <v/>
      </c>
      <c r="I55" s="436" t="str">
        <f t="array" ref="I55">IF(ISERROR(INDEX($S$1:$T$9,SMALL(IF($S$1:$S$9=$W$7,ROW($S$1:$S$9)),ROW(25:25)),2)),"",INDEX($S$1:$T$9,SMALL(IF($S$1:$S$9=$W$7,ROW($S$1:$S$9)),ROW(25:25)),2))</f>
        <v/>
      </c>
      <c r="K55" s="436" t="str">
        <f t="array" ref="K55">IF(ISERROR(INDEX($AA$1:$AB$31,SMALL(IF($AA$1:$AA$31=$AE$7,ROW($AA$1:$AA$31)),ROW(25:25)),2)),"",INDEX($AA$1:$AB$31,SMALL(IF($AA$1:$AA$31=$AE$7,ROW($AA$1:$AA$31)),ROW(25:25)),2))</f>
        <v/>
      </c>
    </row>
    <row r="56" spans="3:15">
      <c r="C56" s="443" t="str">
        <f t="array" ref="C56">IF(ISERROR(INDEX($AA$1:$AB$31,SMALL(IF($AA$1:$AA$31=$AE$1,ROW($AA$1:$AA$31)),ROW(26:26)),2)),"",INDEX($AA$1:$AB$31,SMALL(IF($AA$1:$AA$31=$AE$1,ROW($AA$1:$AA$31)),ROW(26:26)),2))</f>
        <v/>
      </c>
      <c r="G56" s="436" t="str">
        <f t="array" ref="G56">IF(ISERROR(INDEX($AA$1:$AB$31,SMALL(IF($AA$1:$AA$31=$AE$4,ROW($AA$1:$AA$31)),ROW(26:26)),2)),"",INDEX($AA$1:$AB$31,SMALL(IF($AA$1:$AA$31=$AE$4,ROW($AA$1:$AA$31)),ROW(26:26)),2))</f>
        <v/>
      </c>
      <c r="I56" s="436" t="str">
        <f t="array" ref="I56">IF(ISERROR(INDEX($S$1:$T$9,SMALL(IF($S$1:$S$9=$W$7,ROW($S$1:$S$9)),ROW(26:26)),2)),"",INDEX($S$1:$T$9,SMALL(IF($S$1:$S$9=$W$7,ROW($S$1:$S$9)),ROW(26:26)),2))</f>
        <v/>
      </c>
      <c r="K56" s="436" t="str">
        <f t="array" ref="K56">IF(ISERROR(INDEX($AA$1:$AB$31,SMALL(IF($AA$1:$AA$31=$AE$7,ROW($AA$1:$AA$31)),ROW(26:26)),2)),"",INDEX($AA$1:$AB$31,SMALL(IF($AA$1:$AA$31=$AE$7,ROW($AA$1:$AA$31)),ROW(26:26)),2))</f>
        <v/>
      </c>
    </row>
    <row r="57" spans="3:15">
      <c r="C57" s="443" t="str">
        <f t="array" ref="C57">IF(ISERROR(INDEX($AA$1:$AB$31,SMALL(IF($AA$1:$AA$31=$AE$1,ROW($AA$1:$AA$31)),ROW(27:27)),2)),"",INDEX($AA$1:$AB$31,SMALL(IF($AA$1:$AA$31=$AE$1,ROW($AA$1:$AA$31)),ROW(27:27)),2))</f>
        <v/>
      </c>
      <c r="G57" s="436" t="str">
        <f t="array" ref="G57">IF(ISERROR(INDEX($AA$1:$AB$31,SMALL(IF($AA$1:$AA$31=$AE$4,ROW($AA$1:$AA$31)),ROW(27:27)),2)),"",INDEX($AA$1:$AB$31,SMALL(IF($AA$1:$AA$31=$AE$4,ROW($AA$1:$AA$31)),ROW(27:27)),2))</f>
        <v/>
      </c>
      <c r="I57" s="436" t="str">
        <f t="array" ref="I57">IF(ISERROR(INDEX($S$1:$T$9,SMALL(IF($S$1:$S$9=$W$7,ROW($S$1:$S$9)),ROW(27:27)),2)),"",INDEX($S$1:$T$9,SMALL(IF($S$1:$S$9=$W$7,ROW($S$1:$S$9)),ROW(27:27)),2))</f>
        <v/>
      </c>
      <c r="K57" s="436" t="str">
        <f t="array" ref="K57">IF(ISERROR(INDEX($AA$1:$AB$31,SMALL(IF($AA$1:$AA$31=$AE$7,ROW($AA$1:$AA$31)),ROW(27:27)),2)),"",INDEX($AA$1:$AB$31,SMALL(IF($AA$1:$AA$31=$AE$7,ROW($AA$1:$AA$31)),ROW(27:27)),2))</f>
        <v/>
      </c>
    </row>
    <row r="58" spans="3:15">
      <c r="C58" s="443" t="str">
        <f t="array" ref="C58">IF(ISERROR(INDEX($AA$1:$AB$31,SMALL(IF($AA$1:$AA$31=$AE$1,ROW($AA$1:$AA$31)),ROW(28:28)),2)),"",INDEX($AA$1:$AB$31,SMALL(IF($AA$1:$AA$31=$AE$1,ROW($AA$1:$AA$31)),ROW(28:28)),2))</f>
        <v/>
      </c>
      <c r="G58" s="436" t="str">
        <f t="array" ref="G58">IF(ISERROR(INDEX($AA$1:$AB$31,SMALL(IF($AA$1:$AA$31=$AE$4,ROW($AA$1:$AA$31)),ROW(28:28)),2)),"",INDEX($AA$1:$AB$31,SMALL(IF($AA$1:$AA$31=$AE$4,ROW($AA$1:$AA$31)),ROW(28:28)),2))</f>
        <v/>
      </c>
      <c r="I58" s="436" t="str">
        <f t="array" ref="I58">IF(ISERROR(INDEX($S$1:$T$9,SMALL(IF($S$1:$S$9=$W$7,ROW($S$1:$S$9)),ROW(28:28)),2)),"",INDEX($S$1:$T$9,SMALL(IF($S$1:$S$9=$W$7,ROW($S$1:$S$9)),ROW(28:28)),2))</f>
        <v/>
      </c>
      <c r="K58" s="436" t="str">
        <f t="array" ref="K58">IF(ISERROR(INDEX($AA$1:$AB$31,SMALL(IF($AA$1:$AA$31=$AE$7,ROW($AA$1:$AA$31)),ROW(28:28)),2)),"",INDEX($AA$1:$AB$31,SMALL(IF($AA$1:$AA$31=$AE$7,ROW($AA$1:$AA$31)),ROW(28:28)),2))</f>
        <v/>
      </c>
    </row>
    <row r="59" spans="3:15">
      <c r="C59" s="443" t="str">
        <f t="array" ref="C59">IF(ISERROR(INDEX($AA$1:$AB$31,SMALL(IF($AA$1:$AA$31=$AE$1,ROW($AA$1:$AA$31)),ROW(29:29)),2)),"",INDEX($AA$1:$AB$31,SMALL(IF($AA$1:$AA$31=$AE$1,ROW($AA$1:$AA$31)),ROW(29:29)),2))</f>
        <v/>
      </c>
      <c r="G59" s="436" t="str">
        <f t="array" ref="G59">IF(ISERROR(INDEX($AA$1:$AB$31,SMALL(IF($AA$1:$AA$31=$AE$4,ROW($AA$1:$AA$31)),ROW(29:29)),2)),"",INDEX($AA$1:$AB$31,SMALL(IF($AA$1:$AA$31=$AE$4,ROW($AA$1:$AA$31)),ROW(29:29)),2))</f>
        <v/>
      </c>
      <c r="I59" s="436" t="str">
        <f t="array" ref="I59">IF(ISERROR(INDEX($S$1:$T$9,SMALL(IF($S$1:$S$9=$W$7,ROW($S$1:$S$9)),ROW(29:29)),2)),"",INDEX($S$1:$T$9,SMALL(IF($S$1:$S$9=$W$7,ROW($S$1:$S$9)),ROW(29:29)),2))</f>
        <v/>
      </c>
      <c r="K59" s="436" t="str">
        <f t="array" ref="K59">IF(ISERROR(INDEX($AA$1:$AB$31,SMALL(IF($AA$1:$AA$31=$AE$7,ROW($AA$1:$AA$31)),ROW(29:29)),2)),"",INDEX($AA$1:$AB$31,SMALL(IF($AA$1:$AA$31=$AE$7,ROW($AA$1:$AA$31)),ROW(29:29)),2))</f>
        <v/>
      </c>
    </row>
    <row r="60" spans="3:15">
      <c r="C60" s="443" t="str">
        <f t="array" ref="C60">IF(ISERROR(INDEX($AA$1:$AB$31,SMALL(IF($AA$1:$AA$31=$AE$1,ROW($AA$1:$AA$31)),ROW(30:30)),2)),"",INDEX($AA$1:$AB$31,SMALL(IF($AA$1:$AA$31=$AE$1,ROW($AA$1:$AA$31)),ROW(30:30)),2))</f>
        <v/>
      </c>
      <c r="G60" s="436" t="str">
        <f t="array" ref="G60">IF(ISERROR(INDEX($AA$1:$AB$31,SMALL(IF($AA$1:$AA$31=$AE$4,ROW($AA$1:$AA$31)),ROW(30:30)),2)),"",INDEX($AA$1:$AB$31,SMALL(IF($AA$1:$AA$31=$AE$4,ROW($AA$1:$AA$31)),ROW(30:30)),2))</f>
        <v/>
      </c>
      <c r="I60" s="436" t="str">
        <f t="array" ref="I60">IF(ISERROR(INDEX($S$1:$T$9,SMALL(IF($S$1:$S$9=$W$7,ROW($S$1:$S$9)),ROW(30:30)),2)),"",INDEX($S$1:$T$9,SMALL(IF($S$1:$S$9=$W$7,ROW($S$1:$S$9)),ROW(30:30)),2))</f>
        <v/>
      </c>
      <c r="K60" s="436" t="str">
        <f t="array" ref="K60">IF(ISERROR(INDEX($AA$1:$AB$31,SMALL(IF($AA$1:$AA$31=$AE$7,ROW($AA$1:$AA$31)),ROW(30:30)),2)),"",INDEX($AA$1:$AB$31,SMALL(IF($AA$1:$AA$31=$AE$7,ROW($AA$1:$AA$31)),ROW(30:30)),2))</f>
        <v/>
      </c>
    </row>
    <row r="61" spans="3:15">
      <c r="C61" s="443" t="str">
        <f t="array" ref="C61">IF(ISERROR(INDEX($AA$1:$AB$31,SMALL(IF($AA$1:$AA$31=$AE$1,ROW($AA$1:$AA$31)),ROW(31:31)),2)),"",INDEX($AA$1:$AB$31,SMALL(IF($AA$1:$AA$31=$AE$1,ROW($AA$1:$AA$31)),ROW(31:31)),2))</f>
        <v/>
      </c>
    </row>
    <row r="62" spans="3:15">
      <c r="C62" s="443" t="str">
        <f t="array" ref="C62">IF(ISERROR(INDEX($AA$1:$AB$31,SMALL(IF($AA$1:$AA$31=$AE$1,ROW($AA$1:$AA$31)),ROW(32:32)),2)),"",INDEX($AA$1:$AB$31,SMALL(IF($AA$1:$AA$31=$AE$1,ROW($AA$1:$AA$31)),ROW(32:32)),2))</f>
        <v/>
      </c>
    </row>
    <row r="63" spans="3:15">
      <c r="C63" s="443" t="str">
        <f t="array" ref="C63">IF(ISERROR(INDEX($AA$1:$AB$31,SMALL(IF($AA$1:$AA$31=$AE$1,ROW($AA$1:$AA$31)),ROW(33:33)),2)),"",INDEX($AA$1:$AB$31,SMALL(IF($AA$1:$AA$31=$AE$1,ROW($AA$1:$AA$31)),ROW(33:33)),2))</f>
        <v/>
      </c>
    </row>
  </sheetData>
  <mergeCells count="14">
    <mergeCell ref="A1:P1"/>
    <mergeCell ref="A2:P2"/>
    <mergeCell ref="A29:D29"/>
    <mergeCell ref="E29:H29"/>
    <mergeCell ref="I29:L29"/>
    <mergeCell ref="M29:P29"/>
    <mergeCell ref="M30:N30"/>
    <mergeCell ref="O30:P30"/>
    <mergeCell ref="A30:B30"/>
    <mergeCell ref="C30:D30"/>
    <mergeCell ref="E30:F30"/>
    <mergeCell ref="G30:H30"/>
    <mergeCell ref="I30:J30"/>
    <mergeCell ref="K30:L30"/>
  </mergeCells>
  <pageMargins left="0.74803149606299213" right="0.11811023622047245" top="0.62992125984251968" bottom="0.15748031496062992" header="0.27559055118110237" footer="0.11811023622047245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I56"/>
  <sheetViews>
    <sheetView topLeftCell="A31" workbookViewId="0">
      <selection activeCell="C49" sqref="C49"/>
    </sheetView>
  </sheetViews>
  <sheetFormatPr defaultRowHeight="12.75"/>
  <sheetData>
    <row r="2" spans="1:9" ht="13.5" thickBot="1"/>
    <row r="3" spans="1:9" ht="13.5" thickTop="1">
      <c r="A3" s="446"/>
      <c r="B3" s="447"/>
      <c r="C3" s="447"/>
      <c r="D3" s="447"/>
      <c r="E3" s="447"/>
      <c r="F3" s="447"/>
      <c r="G3" s="447"/>
      <c r="H3" s="447"/>
      <c r="I3" s="448"/>
    </row>
    <row r="4" spans="1:9">
      <c r="A4" s="449"/>
      <c r="B4" s="450"/>
      <c r="C4" s="450"/>
      <c r="D4" s="450"/>
      <c r="E4" s="450"/>
      <c r="F4" s="450"/>
      <c r="G4" s="450"/>
      <c r="H4" s="450"/>
      <c r="I4" s="451"/>
    </row>
    <row r="5" spans="1:9">
      <c r="A5" s="449"/>
      <c r="B5" s="450"/>
      <c r="C5" s="450"/>
      <c r="D5" s="450"/>
      <c r="E5" s="450"/>
      <c r="F5" s="450"/>
      <c r="G5" s="450"/>
      <c r="H5" s="450"/>
      <c r="I5" s="451"/>
    </row>
    <row r="6" spans="1:9">
      <c r="A6" s="449"/>
      <c r="B6" s="450"/>
      <c r="C6" s="450"/>
      <c r="D6" s="450"/>
      <c r="E6" s="450"/>
      <c r="F6" s="450"/>
      <c r="G6" s="450"/>
      <c r="H6" s="450"/>
      <c r="I6" s="451"/>
    </row>
    <row r="7" spans="1:9">
      <c r="A7" s="449"/>
      <c r="B7" s="450"/>
      <c r="C7" s="450"/>
      <c r="D7" s="450"/>
      <c r="E7" s="450"/>
      <c r="F7" s="450"/>
      <c r="G7" s="450"/>
      <c r="H7" s="450"/>
      <c r="I7" s="451"/>
    </row>
    <row r="8" spans="1:9">
      <c r="A8" s="449"/>
      <c r="B8" s="450"/>
      <c r="C8" s="450"/>
      <c r="D8" s="450"/>
      <c r="E8" s="450"/>
      <c r="F8" s="450"/>
      <c r="G8" s="450"/>
      <c r="H8" s="450"/>
      <c r="I8" s="451"/>
    </row>
    <row r="9" spans="1:9">
      <c r="A9" s="449"/>
      <c r="B9" s="450"/>
      <c r="C9" s="450"/>
      <c r="D9" s="450"/>
      <c r="E9" s="450"/>
      <c r="F9" s="450"/>
      <c r="G9" s="450"/>
      <c r="H9" s="450"/>
      <c r="I9" s="451"/>
    </row>
    <row r="10" spans="1:9">
      <c r="A10" s="449"/>
      <c r="B10" s="450"/>
      <c r="C10" s="450"/>
      <c r="D10" s="450"/>
      <c r="E10" s="450"/>
      <c r="F10" s="450"/>
      <c r="G10" s="450"/>
      <c r="H10" s="450"/>
      <c r="I10" s="451"/>
    </row>
    <row r="11" spans="1:9">
      <c r="A11" s="449"/>
      <c r="B11" s="450"/>
      <c r="C11" s="450"/>
      <c r="D11" s="450"/>
      <c r="E11" s="450"/>
      <c r="F11" s="450"/>
      <c r="G11" s="450"/>
      <c r="H11" s="450"/>
      <c r="I11" s="451"/>
    </row>
    <row r="12" spans="1:9" ht="18.75">
      <c r="A12" s="599" t="s">
        <v>215</v>
      </c>
      <c r="B12" s="600"/>
      <c r="C12" s="600"/>
      <c r="D12" s="600"/>
      <c r="E12" s="600"/>
      <c r="F12" s="600"/>
      <c r="G12" s="600"/>
      <c r="H12" s="600"/>
      <c r="I12" s="601"/>
    </row>
    <row r="13" spans="1:9" ht="18.75">
      <c r="A13" s="599" t="s">
        <v>200</v>
      </c>
      <c r="B13" s="600"/>
      <c r="C13" s="600"/>
      <c r="D13" s="600"/>
      <c r="E13" s="600"/>
      <c r="F13" s="600"/>
      <c r="G13" s="600"/>
      <c r="H13" s="600"/>
      <c r="I13" s="601"/>
    </row>
    <row r="14" spans="1:9" ht="18.75">
      <c r="A14" s="599" t="s">
        <v>201</v>
      </c>
      <c r="B14" s="600"/>
      <c r="C14" s="600"/>
      <c r="D14" s="600"/>
      <c r="E14" s="600"/>
      <c r="F14" s="600"/>
      <c r="G14" s="600"/>
      <c r="H14" s="600"/>
      <c r="I14" s="601"/>
    </row>
    <row r="15" spans="1:9">
      <c r="A15" s="449"/>
      <c r="B15" s="450"/>
      <c r="C15" s="450"/>
      <c r="D15" s="450"/>
      <c r="E15" s="450"/>
      <c r="F15" s="450"/>
      <c r="G15" s="450"/>
      <c r="H15" s="450"/>
      <c r="I15" s="451"/>
    </row>
    <row r="16" spans="1:9">
      <c r="A16" s="449"/>
      <c r="B16" s="450"/>
      <c r="C16" s="450"/>
      <c r="D16" s="450"/>
      <c r="E16" s="450"/>
      <c r="F16" s="450"/>
      <c r="G16" s="450"/>
      <c r="H16" s="450"/>
      <c r="I16" s="451"/>
    </row>
    <row r="17" spans="1:9">
      <c r="A17" s="449"/>
      <c r="B17" s="450"/>
      <c r="C17" s="450"/>
      <c r="D17" s="450"/>
      <c r="E17" s="450"/>
      <c r="F17" s="450"/>
      <c r="G17" s="450"/>
      <c r="H17" s="450"/>
      <c r="I17" s="451"/>
    </row>
    <row r="18" spans="1:9">
      <c r="A18" s="449"/>
      <c r="B18" s="450"/>
      <c r="C18" s="450"/>
      <c r="D18" s="450"/>
      <c r="E18" s="450"/>
      <c r="F18" s="450"/>
      <c r="G18" s="450"/>
      <c r="H18" s="450"/>
      <c r="I18" s="451"/>
    </row>
    <row r="19" spans="1:9">
      <c r="A19" s="449"/>
      <c r="B19" s="450"/>
      <c r="C19" s="450"/>
      <c r="D19" s="450"/>
      <c r="E19" s="450"/>
      <c r="F19" s="450"/>
      <c r="G19" s="450"/>
      <c r="H19" s="450"/>
      <c r="I19" s="451"/>
    </row>
    <row r="20" spans="1:9">
      <c r="A20" s="449"/>
      <c r="B20" s="450"/>
      <c r="C20" s="450"/>
      <c r="D20" s="450"/>
      <c r="E20" s="450"/>
      <c r="F20" s="450"/>
      <c r="G20" s="450"/>
      <c r="H20" s="450"/>
      <c r="I20" s="451"/>
    </row>
    <row r="21" spans="1:9">
      <c r="A21" s="449"/>
      <c r="B21" s="450"/>
      <c r="C21" s="450"/>
      <c r="D21" s="450"/>
      <c r="E21" s="450"/>
      <c r="F21" s="450"/>
      <c r="G21" s="450"/>
      <c r="H21" s="450"/>
      <c r="I21" s="451"/>
    </row>
    <row r="22" spans="1:9">
      <c r="A22" s="449"/>
      <c r="B22" s="450"/>
      <c r="C22" s="450"/>
      <c r="D22" s="450"/>
      <c r="E22" s="450"/>
      <c r="F22" s="450"/>
      <c r="G22" s="450"/>
      <c r="H22" s="450"/>
      <c r="I22" s="451"/>
    </row>
    <row r="23" spans="1:9">
      <c r="A23" s="449"/>
      <c r="B23" s="450"/>
      <c r="C23" s="450"/>
      <c r="D23" s="450"/>
      <c r="E23" s="450"/>
      <c r="F23" s="450"/>
      <c r="G23" s="450"/>
      <c r="H23" s="450"/>
      <c r="I23" s="451"/>
    </row>
    <row r="24" spans="1:9">
      <c r="A24" s="449"/>
      <c r="B24" s="450"/>
      <c r="C24" s="450"/>
      <c r="D24" s="450"/>
      <c r="E24" s="450"/>
      <c r="F24" s="450"/>
      <c r="G24" s="450"/>
      <c r="H24" s="450"/>
      <c r="I24" s="451"/>
    </row>
    <row r="25" spans="1:9">
      <c r="A25" s="449"/>
      <c r="B25" s="450"/>
      <c r="C25" s="450"/>
      <c r="D25" s="450"/>
      <c r="E25" s="450"/>
      <c r="F25" s="450"/>
      <c r="G25" s="450"/>
      <c r="H25" s="450"/>
      <c r="I25" s="451"/>
    </row>
    <row r="26" spans="1:9">
      <c r="A26" s="449"/>
      <c r="B26" s="450"/>
      <c r="C26" s="450"/>
      <c r="D26" s="450"/>
      <c r="E26" s="450"/>
      <c r="F26" s="450"/>
      <c r="G26" s="450"/>
      <c r="H26" s="450"/>
      <c r="I26" s="451"/>
    </row>
    <row r="27" spans="1:9" ht="12.75" customHeight="1">
      <c r="A27" s="449"/>
      <c r="B27" s="450"/>
      <c r="C27" s="450"/>
      <c r="D27" s="450"/>
      <c r="E27" s="450"/>
      <c r="F27" s="450"/>
      <c r="G27" s="450"/>
      <c r="H27" s="450"/>
      <c r="I27" s="451"/>
    </row>
    <row r="28" spans="1:9" ht="12.75" customHeight="1">
      <c r="A28" s="449"/>
      <c r="B28" s="450"/>
      <c r="C28" s="450"/>
      <c r="D28" s="450"/>
      <c r="E28" s="450"/>
      <c r="F28" s="450"/>
      <c r="G28" s="450"/>
      <c r="H28" s="450"/>
      <c r="I28" s="451"/>
    </row>
    <row r="29" spans="1:9" ht="12.75" customHeight="1">
      <c r="A29" s="449"/>
      <c r="B29" s="450"/>
      <c r="C29" s="450"/>
      <c r="D29" s="450"/>
      <c r="E29" s="450"/>
      <c r="F29" s="450"/>
      <c r="G29" s="450"/>
      <c r="H29" s="450"/>
      <c r="I29" s="451"/>
    </row>
    <row r="30" spans="1:9" ht="12.75" customHeight="1">
      <c r="A30" s="449"/>
      <c r="B30" s="450"/>
      <c r="C30" s="450"/>
      <c r="D30" s="450"/>
      <c r="E30" s="450"/>
      <c r="F30" s="450"/>
      <c r="G30" s="450"/>
      <c r="H30" s="450"/>
      <c r="I30" s="451"/>
    </row>
    <row r="31" spans="1:9">
      <c r="A31" s="449"/>
      <c r="B31" s="450"/>
      <c r="C31" s="450"/>
      <c r="D31" s="450"/>
      <c r="E31" s="450"/>
      <c r="F31" s="450"/>
      <c r="G31" s="450"/>
      <c r="H31" s="450"/>
      <c r="I31" s="451"/>
    </row>
    <row r="32" spans="1:9">
      <c r="A32" s="449"/>
      <c r="B32" s="450"/>
      <c r="C32" s="450"/>
      <c r="D32" s="450"/>
      <c r="E32" s="450"/>
      <c r="F32" s="450"/>
      <c r="G32" s="450"/>
      <c r="H32" s="450"/>
      <c r="I32" s="451"/>
    </row>
    <row r="33" spans="1:9">
      <c r="A33" s="449"/>
      <c r="B33" s="450"/>
      <c r="C33" s="450"/>
      <c r="D33" s="450"/>
      <c r="E33" s="450"/>
      <c r="F33" s="450"/>
      <c r="G33" s="450"/>
      <c r="H33" s="450"/>
      <c r="I33" s="451"/>
    </row>
    <row r="34" spans="1:9">
      <c r="A34" s="449"/>
      <c r="B34" s="450"/>
      <c r="C34" s="450"/>
      <c r="D34" s="450"/>
      <c r="E34" s="450"/>
      <c r="F34" s="450"/>
      <c r="G34" s="450"/>
      <c r="H34" s="450"/>
      <c r="I34" s="451"/>
    </row>
    <row r="35" spans="1:9">
      <c r="A35" s="449"/>
      <c r="B35" s="450"/>
      <c r="C35" s="450"/>
      <c r="D35" s="450"/>
      <c r="E35" s="450"/>
      <c r="F35" s="450"/>
      <c r="G35" s="450"/>
      <c r="H35" s="450"/>
      <c r="I35" s="451"/>
    </row>
    <row r="36" spans="1:9">
      <c r="A36" s="449"/>
      <c r="B36" s="450"/>
      <c r="C36" s="450"/>
      <c r="D36" s="450"/>
      <c r="E36" s="450"/>
      <c r="F36" s="450"/>
      <c r="G36" s="450"/>
      <c r="H36" s="450"/>
      <c r="I36" s="451"/>
    </row>
    <row r="37" spans="1:9">
      <c r="A37" s="602" t="s">
        <v>237</v>
      </c>
      <c r="B37" s="603"/>
      <c r="C37" s="603"/>
      <c r="D37" s="603"/>
      <c r="E37" s="603"/>
      <c r="F37" s="603"/>
      <c r="G37" s="603"/>
      <c r="H37" s="603"/>
      <c r="I37" s="604"/>
    </row>
    <row r="38" spans="1:9">
      <c r="A38" s="449"/>
      <c r="B38" s="450"/>
      <c r="C38" s="450"/>
      <c r="D38" s="450"/>
      <c r="E38" s="450"/>
      <c r="F38" s="450"/>
      <c r="G38" s="450"/>
      <c r="H38" s="450"/>
      <c r="I38" s="451"/>
    </row>
    <row r="39" spans="1:9">
      <c r="A39" s="449"/>
      <c r="B39" s="450"/>
      <c r="C39" s="450"/>
      <c r="D39" s="450"/>
      <c r="E39" s="450"/>
      <c r="F39" s="450"/>
      <c r="G39" s="450"/>
      <c r="H39" s="450"/>
      <c r="I39" s="451"/>
    </row>
    <row r="40" spans="1:9">
      <c r="A40" s="449"/>
      <c r="B40" s="450"/>
      <c r="C40" s="450"/>
      <c r="D40" s="452"/>
      <c r="E40" s="452"/>
      <c r="F40" s="452"/>
      <c r="G40" s="452"/>
      <c r="H40" s="452"/>
      <c r="I40" s="451"/>
    </row>
    <row r="41" spans="1:9">
      <c r="A41" s="449"/>
      <c r="B41" s="450"/>
      <c r="I41" s="451"/>
    </row>
    <row r="42" spans="1:9" ht="15.75" customHeight="1">
      <c r="A42" s="449"/>
      <c r="B42" s="450"/>
      <c r="I42" s="451"/>
    </row>
    <row r="43" spans="1:9" ht="15.75" customHeight="1">
      <c r="A43" s="449"/>
      <c r="B43" s="450"/>
      <c r="I43" s="451"/>
    </row>
    <row r="44" spans="1:9">
      <c r="A44" s="449"/>
      <c r="B44" s="450"/>
      <c r="I44" s="451"/>
    </row>
    <row r="45" spans="1:9">
      <c r="A45" s="449"/>
      <c r="B45" s="450"/>
      <c r="C45" s="450"/>
      <c r="D45" s="450"/>
      <c r="E45" s="450"/>
      <c r="F45" s="450"/>
      <c r="G45" s="450"/>
      <c r="H45" s="450"/>
      <c r="I45" s="451"/>
    </row>
    <row r="46" spans="1:9">
      <c r="A46" s="449"/>
      <c r="B46" s="450"/>
      <c r="C46" s="450"/>
      <c r="D46" s="450"/>
      <c r="E46" s="450"/>
      <c r="F46" s="450"/>
      <c r="G46" s="450"/>
      <c r="H46" s="450"/>
      <c r="I46" s="451"/>
    </row>
    <row r="47" spans="1:9">
      <c r="A47" s="449"/>
      <c r="B47" s="450"/>
      <c r="C47" s="450"/>
      <c r="D47" s="450"/>
      <c r="E47" s="450"/>
      <c r="F47" s="450"/>
      <c r="G47" s="450"/>
      <c r="H47" s="450"/>
      <c r="I47" s="451"/>
    </row>
    <row r="48" spans="1:9">
      <c r="A48" s="449"/>
      <c r="B48" s="450"/>
      <c r="C48" s="450"/>
      <c r="D48" s="450"/>
      <c r="E48" s="450"/>
      <c r="F48" s="450"/>
      <c r="G48" s="450"/>
      <c r="H48" s="450"/>
      <c r="I48" s="451"/>
    </row>
    <row r="49" spans="1:9">
      <c r="A49" s="449"/>
      <c r="B49" s="450"/>
      <c r="C49" s="450"/>
      <c r="D49" s="450"/>
      <c r="E49" s="450"/>
      <c r="F49" s="450"/>
      <c r="G49" s="450"/>
      <c r="H49" s="450"/>
      <c r="I49" s="451"/>
    </row>
    <row r="50" spans="1:9">
      <c r="A50" s="449"/>
      <c r="B50" s="450"/>
      <c r="C50" s="450"/>
      <c r="D50" s="450"/>
      <c r="E50" s="450"/>
      <c r="F50" s="450"/>
      <c r="G50" s="450"/>
      <c r="H50" s="450"/>
      <c r="I50" s="451"/>
    </row>
    <row r="51" spans="1:9">
      <c r="A51" s="449"/>
      <c r="B51" s="450"/>
      <c r="C51" s="450"/>
      <c r="D51" s="450"/>
      <c r="E51" s="450"/>
      <c r="F51" s="450"/>
      <c r="G51" s="450"/>
      <c r="H51" s="450"/>
      <c r="I51" s="451"/>
    </row>
    <row r="52" spans="1:9">
      <c r="A52" s="449"/>
      <c r="B52" s="450"/>
      <c r="C52" s="450"/>
      <c r="D52" s="450"/>
      <c r="E52" s="450"/>
      <c r="F52" s="450"/>
      <c r="G52" s="450"/>
      <c r="H52" s="450"/>
      <c r="I52" s="451"/>
    </row>
    <row r="53" spans="1:9">
      <c r="A53" s="449"/>
      <c r="B53" s="450"/>
      <c r="C53" s="450"/>
      <c r="D53" s="450"/>
      <c r="E53" s="450"/>
      <c r="F53" s="450"/>
      <c r="G53" s="450"/>
      <c r="H53" s="450"/>
      <c r="I53" s="451"/>
    </row>
    <row r="54" spans="1:9">
      <c r="A54" s="449"/>
      <c r="B54" s="450"/>
      <c r="C54" s="450"/>
      <c r="D54" s="450"/>
      <c r="E54" s="450"/>
      <c r="F54" s="450"/>
      <c r="G54" s="450"/>
      <c r="H54" s="450"/>
      <c r="I54" s="451"/>
    </row>
    <row r="55" spans="1:9" ht="13.5" thickBot="1">
      <c r="A55" s="453"/>
      <c r="B55" s="454"/>
      <c r="C55" s="454"/>
      <c r="D55" s="454"/>
      <c r="E55" s="454"/>
      <c r="F55" s="454"/>
      <c r="G55" s="454"/>
      <c r="H55" s="454"/>
      <c r="I55" s="455"/>
    </row>
    <row r="56" spans="1:9" ht="13.5" thickTop="1"/>
  </sheetData>
  <mergeCells count="4">
    <mergeCell ref="A12:I12"/>
    <mergeCell ref="A13:I13"/>
    <mergeCell ref="A14:I14"/>
    <mergeCell ref="A37:I37"/>
  </mergeCells>
  <pageMargins left="0.70866141732283472" right="0.31496062992125984" top="0.31496062992125984" bottom="0.19685039370078741" header="0.31496062992125984" footer="0.31496062992125984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Cover (2)</vt:lpstr>
      <vt:lpstr>GRA JATENG</vt:lpstr>
      <vt:lpstr>GRAHAYU</vt:lpstr>
      <vt:lpstr>GRACABAN</vt:lpstr>
      <vt:lpstr>GRARWNING</vt:lpstr>
      <vt:lpstr>GRAOMBO</vt:lpstr>
      <vt:lpstr>GR GJMUNGKUR</vt:lpstr>
      <vt:lpstr>GRAWDLTG</vt:lpstr>
      <vt:lpstr>GRASPOR</vt:lpstr>
      <vt:lpstr>GDIRMAN</vt:lpstr>
      <vt:lpstr>AREAL</vt:lpstr>
      <vt:lpstr>UTAMA</vt:lpstr>
      <vt:lpstr>RINCI 1</vt:lpstr>
      <vt:lpstr>RINCI 2</vt:lpstr>
      <vt:lpstr>KDOMBO</vt:lpstr>
      <vt:lpstr>ANALISA</vt:lpstr>
      <vt:lpstr>Cover</vt:lpstr>
      <vt:lpstr>ANALISA!Print_Area</vt:lpstr>
      <vt:lpstr>AREAL!Print_Area</vt:lpstr>
      <vt:lpstr>GDIRMAN!Print_Area</vt:lpstr>
      <vt:lpstr>'GR GJMUNGKUR'!Print_Area</vt:lpstr>
      <vt:lpstr>'GRA JATENG'!Print_Area</vt:lpstr>
      <vt:lpstr>GRACABAN!Print_Area</vt:lpstr>
      <vt:lpstr>GRAHAYU!Print_Area</vt:lpstr>
      <vt:lpstr>GRAOMBO!Print_Area</vt:lpstr>
      <vt:lpstr>GRARWNING!Print_Area</vt:lpstr>
      <vt:lpstr>GRASPOR!Print_Area</vt:lpstr>
      <vt:lpstr>GRAWDLTG!Print_Area</vt:lpstr>
      <vt:lpstr>'RINCI 1'!Print_Area</vt:lpstr>
      <vt:lpstr>'RINCI 2'!Print_Area</vt:lpstr>
      <vt:lpstr>UTAMA!Print_Area</vt:lpstr>
    </vt:vector>
  </TitlesOfParts>
  <Company>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2000</dc:creator>
  <cp:lastModifiedBy>userr</cp:lastModifiedBy>
  <cp:lastPrinted>2015-12-03T03:54:37Z</cp:lastPrinted>
  <dcterms:created xsi:type="dcterms:W3CDTF">2001-01-08T14:44:55Z</dcterms:created>
  <dcterms:modified xsi:type="dcterms:W3CDTF">2015-12-03T03:55:29Z</dcterms:modified>
</cp:coreProperties>
</file>