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250" windowWidth="9960" windowHeight="8070" firstSheet="1" activeTab="4"/>
  </bookViews>
  <sheets>
    <sheet name="REKAP 5 TH" sheetId="15" r:id="rId1"/>
    <sheet name="REKAP PROP" sheetId="10" r:id="rId2"/>
    <sheet name="BENG.SOLO" sheetId="8" r:id="rId3"/>
    <sheet name="PC-JT-SL" sheetId="4" r:id="rId4"/>
    <sheet name="PROB-SCIT" sheetId="5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BENG.SOLO!$B$2:$L$70</definedName>
    <definedName name="_xlnm.Print_Area" localSheetId="3">'PC-JT-SL'!$B$1:$L$83</definedName>
    <definedName name="_xlnm.Print_Area" localSheetId="4">'PROB-SCIT'!$B$2:$M$76</definedName>
    <definedName name="_xlnm.Print_Area" localSheetId="0">'REKAP 5 TH'!$B$1:$L$52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5" l="1"/>
  <c r="M50" i="5"/>
  <c r="M51" i="5"/>
  <c r="M52" i="5"/>
  <c r="M56" i="5"/>
  <c r="M57" i="5"/>
  <c r="M58" i="5"/>
  <c r="M59" i="5"/>
  <c r="M25" i="5"/>
  <c r="M26" i="5"/>
  <c r="M27" i="5"/>
  <c r="M28" i="5"/>
  <c r="M29" i="5"/>
  <c r="M30" i="5"/>
  <c r="M31" i="5"/>
  <c r="M32" i="5"/>
  <c r="M33" i="5"/>
  <c r="M34" i="5"/>
  <c r="M36" i="5"/>
  <c r="M38" i="5"/>
  <c r="M39" i="5"/>
  <c r="M40" i="5"/>
  <c r="L42" i="4"/>
  <c r="L43" i="4"/>
  <c r="L44" i="4"/>
  <c r="L45" i="4"/>
  <c r="L46" i="4"/>
  <c r="L48" i="4"/>
  <c r="L49" i="4"/>
  <c r="L50" i="4"/>
  <c r="L51" i="4"/>
  <c r="L52" i="4"/>
  <c r="L53" i="4"/>
  <c r="L54" i="4"/>
  <c r="L55" i="4"/>
  <c r="L56" i="4"/>
  <c r="L57" i="4"/>
  <c r="L58" i="4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3" i="4" l="1"/>
  <c r="L64" i="4"/>
  <c r="L65" i="4"/>
  <c r="L66" i="4"/>
  <c r="L67" i="4"/>
  <c r="L68" i="4"/>
  <c r="L69" i="4"/>
  <c r="L70" i="4"/>
  <c r="L71" i="4"/>
  <c r="L72" i="4"/>
  <c r="L73" i="4"/>
  <c r="L15" i="4" l="1"/>
  <c r="L17" i="4"/>
  <c r="L24" i="4"/>
  <c r="L25" i="4"/>
  <c r="L26" i="4"/>
  <c r="L27" i="4"/>
  <c r="L28" i="4"/>
  <c r="L30" i="4"/>
  <c r="L31" i="4"/>
  <c r="L32" i="4"/>
  <c r="H41" i="5" l="1"/>
  <c r="I41" i="5"/>
  <c r="J41" i="5"/>
  <c r="L41" i="5" l="1"/>
  <c r="J70" i="4"/>
  <c r="J71" i="4"/>
  <c r="J72" i="4"/>
  <c r="J73" i="4"/>
  <c r="K32" i="5" l="1"/>
  <c r="G41" i="5" l="1"/>
  <c r="K41" i="5" l="1"/>
  <c r="K15" i="5" l="1"/>
  <c r="M15" i="5" s="1"/>
  <c r="K16" i="5"/>
  <c r="M16" i="5" s="1"/>
  <c r="K17" i="5"/>
  <c r="M17" i="5" s="1"/>
  <c r="K18" i="5"/>
  <c r="M18" i="5" s="1"/>
  <c r="K19" i="5"/>
  <c r="M19" i="5" s="1"/>
  <c r="K20" i="5"/>
  <c r="M20" i="5" s="1"/>
  <c r="K21" i="5"/>
  <c r="M21" i="5" s="1"/>
  <c r="K22" i="5"/>
  <c r="M22" i="5" s="1"/>
  <c r="K23" i="5"/>
  <c r="M23" i="5" s="1"/>
  <c r="K24" i="5"/>
  <c r="K25" i="5"/>
  <c r="K26" i="5"/>
  <c r="K27" i="5"/>
  <c r="K28" i="5"/>
  <c r="K29" i="5"/>
  <c r="K30" i="5"/>
  <c r="K31" i="5"/>
  <c r="K33" i="5"/>
  <c r="K34" i="5"/>
  <c r="K35" i="5"/>
  <c r="K36" i="5"/>
  <c r="K38" i="5"/>
  <c r="K39" i="5"/>
  <c r="K40" i="5"/>
  <c r="J63" i="4" l="1"/>
  <c r="J27" i="4" l="1"/>
  <c r="J26" i="4"/>
  <c r="J25" i="4"/>
  <c r="J24" i="4"/>
  <c r="J23" i="4"/>
  <c r="L23" i="4" s="1"/>
  <c r="J22" i="4"/>
  <c r="L22" i="4" s="1"/>
  <c r="J21" i="4"/>
  <c r="L21" i="4" s="1"/>
  <c r="J20" i="4"/>
  <c r="L20" i="4" s="1"/>
  <c r="J19" i="4"/>
  <c r="L19" i="4" s="1"/>
  <c r="B19" i="4"/>
  <c r="B20" i="4" s="1"/>
  <c r="B21" i="4" s="1"/>
  <c r="B22" i="4" s="1"/>
  <c r="B23" i="4" s="1"/>
  <c r="B24" i="4" s="1"/>
  <c r="B25" i="4" s="1"/>
  <c r="B26" i="4" s="1"/>
  <c r="B27" i="4" s="1"/>
  <c r="J18" i="4"/>
  <c r="L18" i="4" s="1"/>
  <c r="J17" i="4"/>
  <c r="J16" i="4"/>
  <c r="L16" i="4" s="1"/>
  <c r="J15" i="4"/>
  <c r="J14" i="4"/>
  <c r="L14" i="4" s="1"/>
  <c r="J13" i="4"/>
  <c r="L13" i="4" s="1"/>
  <c r="J12" i="4"/>
  <c r="L12" i="4" s="1"/>
  <c r="J11" i="4"/>
  <c r="L11" i="4" s="1"/>
  <c r="B11" i="4"/>
  <c r="B12" i="4" s="1"/>
  <c r="B13" i="4" s="1"/>
  <c r="B14" i="4" s="1"/>
  <c r="B15" i="4" s="1"/>
  <c r="B16" i="4" s="1"/>
  <c r="B17" i="4" s="1"/>
  <c r="J10" i="4"/>
  <c r="L10" i="4" s="1"/>
  <c r="K57" i="5" l="1"/>
  <c r="K58" i="5"/>
  <c r="K53" i="5" l="1"/>
  <c r="K60" i="8" l="1"/>
  <c r="G60" i="8" l="1"/>
  <c r="H61" i="5"/>
  <c r="B4" i="8" l="1"/>
  <c r="B5" i="10" s="1"/>
  <c r="J11" i="8" l="1"/>
  <c r="K11" i="5" l="1"/>
  <c r="M11" i="5" s="1"/>
  <c r="K12" i="5"/>
  <c r="M12" i="5" s="1"/>
  <c r="K13" i="5"/>
  <c r="M13" i="5" s="1"/>
  <c r="K14" i="5"/>
  <c r="O15" i="10" l="1"/>
  <c r="O14" i="10"/>
  <c r="O13" i="10"/>
  <c r="O12" i="10"/>
  <c r="O11" i="10"/>
  <c r="O10" i="10"/>
  <c r="AW72" i="8"/>
  <c r="I59" i="4" l="1"/>
  <c r="H59" i="4"/>
  <c r="G59" i="4"/>
  <c r="I39" i="4"/>
  <c r="H39" i="4"/>
  <c r="G39" i="4"/>
  <c r="K39" i="4"/>
  <c r="J39" i="4" l="1"/>
  <c r="H60" i="8" l="1"/>
  <c r="I60" i="8"/>
  <c r="N11" i="10" l="1"/>
  <c r="AQ12" i="5" l="1"/>
  <c r="AQ13" i="5"/>
  <c r="AQ14" i="5"/>
  <c r="AQ11" i="5"/>
  <c r="L61" i="5" l="1"/>
  <c r="J22" i="8" l="1"/>
  <c r="L22" i="8" s="1"/>
  <c r="P16" i="10" l="1"/>
  <c r="AT75" i="8" l="1"/>
  <c r="J42" i="4" l="1"/>
  <c r="J57" i="4" l="1"/>
  <c r="J48" i="4" l="1"/>
  <c r="J49" i="4"/>
  <c r="J50" i="4"/>
  <c r="J51" i="4"/>
  <c r="J52" i="4"/>
  <c r="J53" i="4"/>
  <c r="J54" i="4"/>
  <c r="J55" i="4"/>
  <c r="J56" i="4"/>
  <c r="J58" i="4"/>
  <c r="F59" i="4" l="1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J28" i="4" l="1"/>
  <c r="J29" i="4"/>
  <c r="L29" i="4" s="1"/>
  <c r="J30" i="4"/>
  <c r="J31" i="4"/>
  <c r="J32" i="4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J10" i="10"/>
  <c r="H13" i="10"/>
  <c r="K74" i="4"/>
  <c r="J12" i="10" s="1"/>
  <c r="J11" i="10"/>
  <c r="L63" i="5"/>
  <c r="J14" i="10" s="1"/>
  <c r="J13" i="10"/>
  <c r="E16" i="10"/>
  <c r="H62" i="5"/>
  <c r="F15" i="10" s="1"/>
  <c r="G62" i="5"/>
  <c r="D15" i="10" s="1"/>
  <c r="D11" i="10"/>
  <c r="G66" i="5"/>
  <c r="F74" i="4"/>
  <c r="G65" i="5" s="1"/>
  <c r="G61" i="5"/>
  <c r="J61" i="5"/>
  <c r="I61" i="5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J18" i="8"/>
  <c r="L18" i="8" s="1"/>
  <c r="J17" i="8"/>
  <c r="L17" i="8" s="1"/>
  <c r="J54" i="8"/>
  <c r="J65" i="4"/>
  <c r="J61" i="4"/>
  <c r="L61" i="4" s="1"/>
  <c r="F11" i="8"/>
  <c r="F60" i="8" s="1"/>
  <c r="G64" i="5" s="1"/>
  <c r="J14" i="8"/>
  <c r="L14" i="8" s="1"/>
  <c r="AW68" i="8"/>
  <c r="J58" i="8"/>
  <c r="B4" i="5"/>
  <c r="H66" i="5"/>
  <c r="K46" i="5"/>
  <c r="M46" i="5" s="1"/>
  <c r="J16" i="8"/>
  <c r="L16" i="8" s="1"/>
  <c r="AW64" i="8"/>
  <c r="J62" i="4"/>
  <c r="L62" i="4" s="1"/>
  <c r="J34" i="8"/>
  <c r="L34" i="8" s="1"/>
  <c r="J21" i="8"/>
  <c r="L21" i="8" s="1"/>
  <c r="K45" i="5"/>
  <c r="AU75" i="8"/>
  <c r="AV75" i="8"/>
  <c r="AQ75" i="8"/>
  <c r="AR75" i="8"/>
  <c r="AS75" i="8"/>
  <c r="J25" i="8"/>
  <c r="L25" i="8" s="1"/>
  <c r="J66" i="4"/>
  <c r="S17" i="10"/>
  <c r="AW73" i="8"/>
  <c r="AW66" i="8"/>
  <c r="AW70" i="8"/>
  <c r="J69" i="4"/>
  <c r="J68" i="4"/>
  <c r="J67" i="4"/>
  <c r="J47" i="4"/>
  <c r="J46" i="4"/>
  <c r="J44" i="4"/>
  <c r="J43" i="4"/>
  <c r="J41" i="4"/>
  <c r="L41" i="4" s="1"/>
  <c r="J59" i="8"/>
  <c r="J57" i="8"/>
  <c r="J56" i="8"/>
  <c r="J55" i="8"/>
  <c r="J53" i="8"/>
  <c r="J52" i="8"/>
  <c r="J51" i="8"/>
  <c r="J50" i="8"/>
  <c r="J49" i="8"/>
  <c r="J48" i="8"/>
  <c r="J47" i="8"/>
  <c r="J46" i="8"/>
  <c r="J45" i="8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S11" i="8"/>
  <c r="I74" i="4"/>
  <c r="H12" i="10" s="1"/>
  <c r="H74" i="4"/>
  <c r="I65" i="5" s="1"/>
  <c r="G74" i="4"/>
  <c r="H65" i="5" s="1"/>
  <c r="L62" i="5"/>
  <c r="J15" i="10" s="1"/>
  <c r="I62" i="5"/>
  <c r="G15" i="10" s="1"/>
  <c r="J62" i="5"/>
  <c r="I64" i="5"/>
  <c r="I66" i="5"/>
  <c r="I67" i="5"/>
  <c r="I63" i="5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50" i="5"/>
  <c r="K43" i="5"/>
  <c r="F39" i="4"/>
  <c r="G67" i="5" s="1"/>
  <c r="K59" i="5"/>
  <c r="K56" i="5"/>
  <c r="K52" i="5"/>
  <c r="K51" i="5"/>
  <c r="K49" i="5"/>
  <c r="K48" i="5"/>
  <c r="K44" i="5"/>
  <c r="J63" i="5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63" i="5"/>
  <c r="D14" i="10" s="1"/>
  <c r="H63" i="5"/>
  <c r="F14" i="10" s="1"/>
  <c r="D44" i="5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67" i="5"/>
  <c r="F10" i="10"/>
  <c r="AO12" i="8"/>
  <c r="M62" i="4" l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AW75" i="8"/>
  <c r="L16" i="10"/>
  <c r="K16" i="10"/>
  <c r="AX75" i="8"/>
  <c r="N16" i="10"/>
  <c r="S15" i="10"/>
  <c r="D12" i="10"/>
  <c r="M16" i="10"/>
  <c r="O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G12" i="10"/>
  <c r="K61" i="5"/>
  <c r="S48" i="8"/>
  <c r="S46" i="8"/>
  <c r="F12" i="10"/>
  <c r="S41" i="8"/>
  <c r="S28" i="8"/>
  <c r="S34" i="8"/>
  <c r="S15" i="8"/>
  <c r="S26" i="8"/>
  <c r="S22" i="8"/>
  <c r="S14" i="10"/>
  <c r="J65" i="5"/>
  <c r="F11" i="10"/>
  <c r="AQ16" i="8"/>
  <c r="S23" i="8"/>
  <c r="S12" i="10"/>
  <c r="S13" i="10"/>
  <c r="K62" i="5"/>
  <c r="M62" i="5" s="1"/>
  <c r="S16" i="8"/>
  <c r="L65" i="5"/>
  <c r="J66" i="5"/>
  <c r="D13" i="10"/>
  <c r="S43" i="8"/>
  <c r="S24" i="8"/>
  <c r="H67" i="5"/>
  <c r="G10" i="10"/>
  <c r="S11" i="10"/>
  <c r="H15" i="10"/>
  <c r="K63" i="5"/>
  <c r="S21" i="8"/>
  <c r="S32" i="8"/>
  <c r="S20" i="8"/>
  <c r="S13" i="8"/>
  <c r="J74" i="4"/>
  <c r="I11" i="10"/>
  <c r="Q11" i="10" s="1"/>
  <c r="G11" i="10"/>
  <c r="L66" i="5"/>
  <c r="S29" i="8"/>
  <c r="S45" i="8"/>
  <c r="S31" i="8"/>
  <c r="G68" i="5"/>
  <c r="D10" i="10"/>
  <c r="S27" i="8"/>
  <c r="S37" i="8"/>
  <c r="S33" i="8"/>
  <c r="M61" i="8"/>
  <c r="N61" i="8"/>
  <c r="J60" i="8"/>
  <c r="K64" i="5" s="1"/>
  <c r="S36" i="8"/>
  <c r="I68" i="5"/>
  <c r="H64" i="5"/>
  <c r="J64" i="5"/>
  <c r="G13" i="10"/>
  <c r="S25" i="8"/>
  <c r="L64" i="5"/>
  <c r="S14" i="8"/>
  <c r="H10" i="10"/>
  <c r="L67" i="5"/>
  <c r="J16" i="10"/>
  <c r="I14" i="15" s="1"/>
  <c r="S16" i="10" l="1"/>
  <c r="T16" i="10"/>
  <c r="H16" i="10"/>
  <c r="G14" i="15" s="1"/>
  <c r="D16" i="10"/>
  <c r="D14" i="15" s="1"/>
  <c r="I15" i="10"/>
  <c r="Q15" i="10" s="1"/>
  <c r="F16" i="10"/>
  <c r="E14" i="15" s="1"/>
  <c r="J68" i="5"/>
  <c r="S60" i="8"/>
  <c r="G16" i="10"/>
  <c r="F14" i="15" s="1"/>
  <c r="I13" i="10"/>
  <c r="Q13" i="10" s="1"/>
  <c r="H68" i="5"/>
  <c r="I14" i="10"/>
  <c r="Q14" i="10" s="1"/>
  <c r="M63" i="5"/>
  <c r="K65" i="5"/>
  <c r="M65" i="5" s="1"/>
  <c r="I12" i="10"/>
  <c r="Q12" i="10" s="1"/>
  <c r="K66" i="5"/>
  <c r="M66" i="5" s="1"/>
  <c r="M64" i="5"/>
  <c r="M60" i="8"/>
  <c r="L68" i="5"/>
  <c r="I10" i="10"/>
  <c r="K67" i="5"/>
  <c r="K68" i="5" l="1"/>
  <c r="M68" i="5" s="1"/>
  <c r="M67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4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<sst xmlns="http://schemas.openxmlformats.org/spreadsheetml/2006/main" count="886" uniqueCount="446">
  <si>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</si>
  <si>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</si>
  <si>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</si>
  <si>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</si>
  <si>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</si>
  <si>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</si>
  <si>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</si>
  <si>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</si>
  <si>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</si>
  <si>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</si>
  <si>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</si>
  <si>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</si>
  <si>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</si>
  <si>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</si>
  <si>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</si>
  <si>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</si>
  <si>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</si>
  <si>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</si>
  <si>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</si>
  <si>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</si>
  <si>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</si>
  <si>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</si>
  <si>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</si>
  <si>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</si>
  <si>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</si>
  <si>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</si>
  <si>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</si>
  <si>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</si>
  <si>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</si>
  <si>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</si>
  <si>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</si>
  <si>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</si>
  <si>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</si>
  <si>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</si>
  <si>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</si>
  <si>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</si>
  <si>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</si>
  <si>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</si>
  <si>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Watubarut</t>
  </si>
  <si>
    <t>Banjarnegara</t>
  </si>
  <si>
    <t>Wonosobo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</si>
  <si>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</si>
  <si>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</si>
  <si>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</si>
  <si>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</si>
  <si>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</si>
  <si>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</si>
  <si>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</si>
  <si>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</si>
  <si>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</si>
  <si>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</si>
  <si>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</si>
  <si>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</si>
  <si>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</si>
  <si>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</si>
  <si>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</si>
  <si>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</si>
  <si>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</si>
  <si>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</si>
  <si>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</si>
  <si>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</si>
  <si>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</si>
  <si>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</si>
  <si>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</si>
  <si>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</si>
  <si>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</si>
  <si>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</si>
  <si>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</si>
  <si>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</si>
  <si>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</si>
  <si>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</si>
  <si>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</si>
  <si>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</si>
  <si>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</si>
  <si>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</si>
  <si>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</si>
  <si>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</si>
  <si>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</si>
  <si>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</si>
  <si>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</si>
  <si>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</si>
  <si>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</si>
  <si>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</si>
  <si>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</si>
  <si>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</si>
  <si>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</si>
  <si>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</si>
  <si>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</si>
  <si>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</si>
  <si>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</si>
  <si>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</si>
  <si>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</si>
  <si>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</si>
  <si>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</si>
  <si>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</si>
  <si>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</si>
  <si>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</si>
  <si>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</si>
  <si>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</si>
  <si>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</si>
  <si>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</si>
  <si>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</si>
  <si>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</si>
  <si>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</si>
  <si>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</si>
  <si>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</si>
  <si>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</si>
  <si>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</si>
  <si>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</si>
  <si>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</si>
  <si>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</si>
  <si>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</si>
  <si>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</si>
  <si>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</si>
  <si>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</si>
  <si>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</si>
  <si>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</si>
  <si>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</si>
  <si>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</si>
  <si>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</si>
  <si>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</si>
  <si>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</si>
  <si>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</si>
  <si>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</si>
  <si>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</si>
  <si>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</si>
  <si>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</si>
  <si>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</si>
  <si>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</si>
  <si>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</si>
  <si>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</si>
  <si>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</si>
  <si>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</si>
  <si>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</si>
  <si>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</si>
  <si>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</si>
  <si>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</si>
  <si>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</si>
  <si>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</si>
  <si>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</si>
  <si>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</si>
  <si>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</si>
  <si>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</si>
  <si>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</si>
  <si>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</si>
  <si>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</si>
  <si>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</si>
  <si>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</si>
  <si>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</si>
  <si>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</si>
  <si>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</si>
  <si>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</si>
  <si>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</si>
  <si>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</si>
  <si>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</si>
  <si>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</si>
  <si>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</si>
  <si>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</si>
  <si>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</si>
  <si>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</si>
  <si>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</si>
  <si>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</si>
  <si>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</si>
  <si>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</si>
  <si>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</si>
  <si>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</si>
  <si>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</si>
  <si>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</si>
  <si>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</si>
  <si>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</si>
  <si>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</si>
  <si>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</si>
  <si>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</si>
  <si>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</si>
  <si>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</si>
  <si>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</si>
  <si>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</si>
  <si>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</si>
  <si>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</si>
  <si>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</si>
  <si>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</si>
  <si>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</si>
  <si>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</si>
  <si>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</si>
  <si>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</si>
  <si>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</si>
  <si>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</si>
  <si>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</si>
  <si>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</si>
  <si>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</si>
  <si>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</si>
  <si>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</si>
  <si>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</si>
  <si>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</si>
  <si>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</si>
  <si>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</si>
  <si>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</si>
  <si>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</si>
  <si>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</si>
  <si>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</si>
  <si>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</si>
  <si>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</si>
  <si>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</si>
  <si>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</si>
  <si>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</si>
  <si>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</si>
  <si>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</si>
  <si>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</si>
  <si>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</si>
  <si>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</si>
  <si>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</si>
  <si>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</si>
  <si>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</si>
  <si>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</si>
  <si>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</si>
  <si>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</si>
  <si>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</si>
  <si>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</si>
  <si>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</si>
  <si>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</si>
  <si>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</si>
  <si>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</si>
  <si>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</si>
  <si>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</si>
  <si>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</si>
  <si>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</si>
  <si>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</si>
  <si>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</si>
  <si>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</si>
  <si>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</si>
  <si>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</si>
  <si>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</si>
  <si>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</si>
  <si>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</si>
  <si>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</si>
  <si>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</si>
  <si>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</si>
  <si>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</si>
  <si>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</si>
  <si>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</si>
  <si>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</si>
  <si>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</si>
  <si>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</si>
  <si>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</si>
  <si>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</si>
  <si>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</si>
  <si>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</si>
  <si>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</si>
  <si>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</si>
  <si>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</si>
  <si>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</si>
  <si>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</si>
  <si>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</si>
  <si>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</si>
  <si>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</si>
  <si>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</si>
  <si>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</si>
  <si>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</si>
  <si>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</si>
  <si>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</si>
  <si>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</si>
  <si>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</si>
  <si>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</si>
  <si>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</si>
  <si>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</si>
  <si>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</si>
  <si>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</si>
  <si>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</si>
  <si>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</si>
  <si>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</si>
  <si>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</si>
  <si>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</si>
  <si>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</si>
  <si>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</si>
  <si>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</si>
  <si>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</si>
  <si>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</si>
  <si>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</si>
  <si>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</si>
  <si>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</si>
  <si>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</si>
  <si>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</si>
  <si>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</si>
  <si>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</si>
  <si>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</si>
  <si>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</si>
  <si>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</si>
  <si>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</si>
  <si>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</si>
  <si>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</si>
  <si>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</si>
  <si>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</si>
  <si>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</si>
  <si>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</si>
  <si>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</si>
  <si>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</si>
  <si>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</si>
  <si>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</si>
  <si>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</si>
  <si>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</si>
  <si>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</si>
  <si>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</si>
  <si>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</si>
  <si>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Serayu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</si>
  <si>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</si>
  <si>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</si>
  <si>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</si>
  <si>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</si>
  <si>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</si>
  <si>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</si>
  <si>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</si>
  <si>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</si>
  <si>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</si>
  <si>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</si>
  <si>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</si>
  <si>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</si>
  <si>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</si>
  <si>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</si>
  <si>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</si>
  <si>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</si>
  <si>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</si>
  <si>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</si>
  <si>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</si>
  <si>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</si>
  <si>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</si>
  <si>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</si>
  <si>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</si>
  <si>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</si>
  <si>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</si>
  <si>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</si>
  <si>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</si>
  <si>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</si>
  <si>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</si>
  <si>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</si>
  <si>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</si>
  <si>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Probolo Sudah 26 - 1 November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</si>
  <si>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</si>
  <si>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</si>
  <si>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</si>
  <si>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</si>
  <si>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</si>
  <si>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</si>
  <si>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</si>
  <si>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</si>
  <si>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</si>
  <si>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</si>
  <si>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</si>
  <si>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</si>
  <si>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</si>
  <si>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</si>
  <si>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</si>
  <si>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</si>
  <si>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</si>
  <si>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</si>
  <si>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</si>
  <si>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</si>
  <si>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</si>
  <si>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</si>
  <si>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</si>
  <si>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</si>
  <si>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</si>
  <si>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</si>
  <si>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</si>
  <si>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</si>
  <si>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</si>
  <si>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</si>
  <si>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</si>
  <si>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</si>
  <si>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</si>
  <si>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</si>
  <si>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</si>
  <si>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</si>
  <si>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</si>
  <si>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</si>
  <si>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</si>
  <si>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</si>
  <si>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</si>
  <si>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</si>
  <si>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</si>
  <si>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</si>
  <si>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</si>
  <si>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</si>
  <si>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</si>
  <si>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</si>
  <si>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</si>
  <si>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</si>
  <si>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</si>
  <si>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</si>
  <si>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</si>
  <si>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`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</si>
  <si>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</si>
  <si>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</si>
  <si>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</si>
  <si>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</si>
  <si>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</si>
  <si>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</si>
  <si>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</si>
  <si>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</si>
  <si>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</si>
  <si>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</si>
  <si>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</si>
  <si>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</si>
  <si>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</si>
  <si>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</si>
  <si>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</si>
  <si>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>Mejagong</t>
  </si>
  <si>
    <t>Progo</t>
  </si>
  <si>
    <t>Elo</t>
  </si>
  <si>
    <t>Watujagir</t>
  </si>
  <si>
    <t>Jali</t>
  </si>
  <si>
    <t>Loning Kragilan</t>
  </si>
  <si>
    <t>Kalibutek</t>
  </si>
  <si>
    <t>Bedono</t>
  </si>
  <si>
    <t>Bogowonto</t>
  </si>
  <si>
    <t>Rebug</t>
  </si>
  <si>
    <t>Bandung</t>
  </si>
  <si>
    <t>Siwatu</t>
  </si>
  <si>
    <t>Kedunggupit</t>
  </si>
  <si>
    <t>Kalimeneng</t>
  </si>
  <si>
    <t>Bojong</t>
  </si>
  <si>
    <t>Jatinegara</t>
  </si>
  <si>
    <t>Kemit</t>
  </si>
  <si>
    <t>Rowokawuk</t>
  </si>
  <si>
    <t>Sindut</t>
  </si>
  <si>
    <t>Kejawang</t>
  </si>
  <si>
    <t>Merden</t>
  </si>
  <si>
    <t>Lesung</t>
  </si>
  <si>
    <t>Pesucen</t>
  </si>
  <si>
    <t>Kedungbener</t>
  </si>
  <si>
    <t>Kuwarasan</t>
  </si>
  <si>
    <t>Kalijaya</t>
  </si>
  <si>
    <t>Kaligending</t>
  </si>
  <si>
    <t>Luk Ulo</t>
  </si>
  <si>
    <t>Kedungsamak</t>
  </si>
  <si>
    <t>BD. Pejengkolan</t>
  </si>
  <si>
    <t>Sal.Induk Wadas.Timur</t>
  </si>
  <si>
    <t>Sal.Induk Wadas.Barat</t>
  </si>
  <si>
    <t>Sal.Induk Bedegolan</t>
  </si>
  <si>
    <t>Sangat Kering K=0</t>
  </si>
  <si>
    <t>pengeringan</t>
  </si>
  <si>
    <t xml:space="preserve"> Ada Perbaikan</t>
  </si>
  <si>
    <t>Pengeringan Total</t>
  </si>
  <si>
    <t>Pengeringan total</t>
  </si>
  <si>
    <t>Pengeringan, ada rehab BBWS</t>
  </si>
  <si>
    <t>Kering</t>
  </si>
  <si>
    <t xml:space="preserve">MINGGU ke II OKTOBER ( Tgl. 7 OKTOBER s/d 13 OKTOBER 2025 )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</si>
</sst>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7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72727"/>
      <name val="Calibri"/>
      <family val="2"/>
    </font>
    <font>
      <sz val="13"/>
      <color theme="1"/>
      <name val="Calibri"/>
      <family val="2"/>
    </font>
    <font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8" fillId="0" borderId="0"/>
    <xf numFmtId="0" fontId="61" fillId="0" borderId="0"/>
  </cellStyleXfs>
  <cellXfs count="60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0" fontId="50" fillId="21" borderId="2" xfId="0" applyFont="1" applyFill="1" applyBorder="1" applyAlignment="1">
      <alignment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0" fontId="38" fillId="27" borderId="2" xfId="0" applyFont="1" applyFill="1" applyBorder="1" applyAlignment="1">
      <alignment vertical="center"/>
    </xf>
    <xf numFmtId="0" fontId="38" fillId="28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0" fontId="0" fillId="0" borderId="0" xfId="0" quotePrefix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/>
    </xf>
    <xf numFmtId="0" fontId="46" fillId="31" borderId="7" xfId="0" applyFont="1" applyFill="1" applyBorder="1" applyAlignment="1">
      <alignment horizontal="center" vertical="center"/>
    </xf>
    <xf numFmtId="0" fontId="46" fillId="31" borderId="5" xfId="0" applyFont="1" applyFill="1" applyBorder="1" applyAlignment="1">
      <alignment horizontal="center" vertical="center"/>
    </xf>
    <xf numFmtId="0" fontId="46" fillId="31" borderId="34" xfId="0" applyFont="1" applyFill="1" applyBorder="1" applyAlignment="1">
      <alignment horizontal="center" vertical="center"/>
    </xf>
    <xf numFmtId="41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left" vertical="center"/>
    </xf>
    <xf numFmtId="41" fontId="46" fillId="21" borderId="72" xfId="0" applyNumberFormat="1" applyFont="1" applyFill="1" applyBorder="1" applyAlignment="1">
      <alignment horizontal="center" vertical="center"/>
    </xf>
    <xf numFmtId="41" fontId="46" fillId="21" borderId="53" xfId="0" applyNumberFormat="1" applyFont="1" applyFill="1" applyBorder="1" applyAlignment="1">
      <alignment horizontal="center" vertical="center"/>
    </xf>
    <xf numFmtId="0" fontId="52" fillId="31" borderId="50" xfId="0" applyFont="1" applyFill="1" applyBorder="1" applyAlignment="1">
      <alignment horizontal="center"/>
    </xf>
    <xf numFmtId="0" fontId="52" fillId="31" borderId="51" xfId="0" applyFont="1" applyFill="1" applyBorder="1" applyAlignment="1">
      <alignment horizontal="center"/>
    </xf>
    <xf numFmtId="0" fontId="52" fillId="31" borderId="7" xfId="0" applyFont="1" applyFill="1" applyBorder="1" applyAlignment="1">
      <alignment horizontal="center"/>
    </xf>
    <xf numFmtId="0" fontId="52" fillId="31" borderId="6" xfId="0" applyFont="1" applyFill="1" applyBorder="1" applyAlignment="1">
      <alignment horizontal="center"/>
    </xf>
    <xf numFmtId="0" fontId="52" fillId="31" borderId="64" xfId="0" applyFont="1" applyFill="1" applyBorder="1" applyAlignment="1">
      <alignment horizontal="center"/>
    </xf>
    <xf numFmtId="0" fontId="52" fillId="31" borderId="5" xfId="0" applyFont="1" applyFill="1" applyBorder="1" applyAlignment="1">
      <alignment horizontal="center"/>
    </xf>
    <xf numFmtId="0" fontId="52" fillId="31" borderId="65" xfId="0" applyFont="1" applyFill="1" applyBorder="1" applyAlignment="1">
      <alignment horizontal="center"/>
    </xf>
    <xf numFmtId="171" fontId="52" fillId="31" borderId="50" xfId="0" applyNumberFormat="1" applyFont="1" applyFill="1" applyBorder="1" applyAlignment="1">
      <alignment horizontal="center"/>
    </xf>
    <xf numFmtId="171" fontId="52" fillId="31" borderId="7" xfId="0" applyNumberFormat="1" applyFont="1" applyFill="1" applyBorder="1" applyAlignment="1">
      <alignment horizontal="center"/>
    </xf>
    <xf numFmtId="171" fontId="52" fillId="31" borderId="6" xfId="0" applyNumberFormat="1" applyFont="1" applyFill="1" applyBorder="1" applyAlignment="1">
      <alignment horizontal="center"/>
    </xf>
    <xf numFmtId="0" fontId="52" fillId="31" borderId="66" xfId="0" applyFont="1" applyFill="1" applyBorder="1" applyAlignment="1">
      <alignment horizontal="center"/>
    </xf>
    <xf numFmtId="171" fontId="52" fillId="31" borderId="5" xfId="0" applyNumberFormat="1" applyFont="1" applyFill="1" applyBorder="1" applyAlignment="1">
      <alignment horizontal="center"/>
    </xf>
    <xf numFmtId="41" fontId="41" fillId="0" borderId="0" xfId="0" applyNumberFormat="1" applyFont="1"/>
    <xf numFmtId="164" fontId="63" fillId="0" borderId="92" xfId="7" applyNumberFormat="1" applyFont="1" applyBorder="1" applyAlignment="1">
      <alignment horizontal="center" vertical="center"/>
    </xf>
    <xf numFmtId="169" fontId="63" fillId="0" borderId="103" xfId="7" applyNumberFormat="1" applyFont="1" applyBorder="1" applyAlignment="1">
      <alignment horizontal="center" vertical="center"/>
    </xf>
    <xf numFmtId="169" fontId="63" fillId="0" borderId="92" xfId="7" applyNumberFormat="1" applyFont="1" applyBorder="1" applyAlignment="1">
      <alignment horizontal="center" vertical="center"/>
    </xf>
    <xf numFmtId="169" fontId="68" fillId="33" borderId="92" xfId="7" applyNumberFormat="1" applyFont="1" applyFill="1" applyBorder="1" applyAlignment="1">
      <alignment horizontal="center" vertical="center"/>
    </xf>
    <xf numFmtId="169" fontId="63" fillId="0" borderId="92" xfId="7" applyNumberFormat="1" applyFont="1" applyBorder="1" applyAlignment="1">
      <alignment vertical="center"/>
    </xf>
    <xf numFmtId="169" fontId="63" fillId="30" borderId="92" xfId="7" applyNumberFormat="1" applyFont="1" applyFill="1" applyBorder="1" applyAlignment="1">
      <alignment horizontal="center" vertical="center"/>
    </xf>
    <xf numFmtId="164" fontId="63" fillId="30" borderId="92" xfId="7" applyNumberFormat="1" applyFont="1" applyFill="1" applyBorder="1" applyAlignment="1">
      <alignment horizontal="center" vertical="center"/>
    </xf>
    <xf numFmtId="169" fontId="63" fillId="0" borderId="102" xfId="7" applyNumberFormat="1" applyFont="1" applyBorder="1" applyAlignment="1">
      <alignment horizontal="center" vertical="center"/>
    </xf>
    <xf numFmtId="169" fontId="63" fillId="0" borderId="93" xfId="7" applyNumberFormat="1" applyFont="1" applyBorder="1" applyAlignment="1">
      <alignment horizontal="center" vertical="center"/>
    </xf>
    <xf numFmtId="164" fontId="63" fillId="29" borderId="92" xfId="7" applyNumberFormat="1" applyFont="1" applyFill="1" applyBorder="1" applyAlignment="1">
      <alignment horizontal="center" vertical="center"/>
    </xf>
    <xf numFmtId="170" fontId="60" fillId="0" borderId="91" xfId="7" applyNumberFormat="1" applyFont="1" applyBorder="1" applyAlignment="1">
      <alignment horizontal="center"/>
    </xf>
    <xf numFmtId="170" fontId="60" fillId="0" borderId="99" xfId="7" applyNumberFormat="1" applyFont="1" applyBorder="1" applyAlignment="1">
      <alignment horizontal="center"/>
    </xf>
    <xf numFmtId="170" fontId="60" fillId="0" borderId="99" xfId="7" applyNumberFormat="1" applyFont="1" applyBorder="1"/>
    <xf numFmtId="170" fontId="62" fillId="0" borderId="92" xfId="7" applyNumberFormat="1" applyFont="1" applyBorder="1" applyAlignment="1">
      <alignment horizontal="right" vertical="center"/>
    </xf>
    <xf numFmtId="170" fontId="62" fillId="0" borderId="91" xfId="7" applyNumberFormat="1" applyFont="1" applyBorder="1" applyAlignment="1">
      <alignment horizontal="right" vertical="center"/>
    </xf>
    <xf numFmtId="170" fontId="62" fillId="30" borderId="91" xfId="7" applyNumberFormat="1" applyFont="1" applyFill="1" applyBorder="1" applyAlignment="1">
      <alignment horizontal="center" vertical="center"/>
    </xf>
    <xf numFmtId="170" fontId="62" fillId="30" borderId="92" xfId="7" applyNumberFormat="1" applyFont="1" applyFill="1" applyBorder="1" applyAlignment="1">
      <alignment horizontal="right" vertical="center"/>
    </xf>
    <xf numFmtId="170" fontId="62" fillId="30" borderId="96" xfId="7" applyNumberFormat="1" applyFont="1" applyFill="1" applyBorder="1" applyAlignment="1">
      <alignment horizontal="right" vertical="center"/>
    </xf>
    <xf numFmtId="170" fontId="67" fillId="29" borderId="95" xfId="7" applyNumberFormat="1" applyFont="1" applyFill="1" applyBorder="1" applyAlignment="1">
      <alignment horizontal="right" vertical="center"/>
    </xf>
    <xf numFmtId="170" fontId="62" fillId="30" borderId="95" xfId="7" applyNumberFormat="1" applyFont="1" applyFill="1" applyBorder="1" applyAlignment="1">
      <alignment horizontal="right" vertical="center"/>
    </xf>
    <xf numFmtId="170" fontId="62" fillId="30" borderId="94" xfId="7" applyNumberFormat="1" applyFont="1" applyFill="1" applyBorder="1" applyAlignment="1">
      <alignment horizontal="right" vertical="center"/>
    </xf>
    <xf numFmtId="170" fontId="62" fillId="0" borderId="94" xfId="7" applyNumberFormat="1" applyFont="1" applyBorder="1" applyAlignment="1">
      <alignment horizontal="right" vertical="center"/>
    </xf>
    <xf numFmtId="170" fontId="62" fillId="30" borderId="93" xfId="7" applyNumberFormat="1" applyFont="1" applyFill="1" applyBorder="1" applyAlignment="1">
      <alignment horizontal="right" vertical="center"/>
    </xf>
    <xf numFmtId="170" fontId="62" fillId="0" borderId="91" xfId="7" applyNumberFormat="1" applyFont="1" applyBorder="1" applyAlignment="1">
      <alignment horizontal="center" vertical="center"/>
    </xf>
    <xf numFmtId="170" fontId="62" fillId="0" borderId="92" xfId="7" applyNumberFormat="1" applyFont="1" applyBorder="1" applyAlignment="1">
      <alignment horizontal="center" vertical="center"/>
    </xf>
    <xf numFmtId="170" fontId="62" fillId="0" borderId="93" xfId="7" applyNumberFormat="1" applyFont="1" applyBorder="1" applyAlignment="1">
      <alignment horizontal="right" vertical="center"/>
    </xf>
    <xf numFmtId="170" fontId="62" fillId="30" borderId="92" xfId="7" applyNumberFormat="1" applyFont="1" applyFill="1" applyBorder="1" applyAlignment="1">
      <alignment horizontal="center" vertical="center"/>
    </xf>
    <xf numFmtId="170" fontId="62" fillId="33" borderId="92" xfId="7" applyNumberFormat="1" applyFont="1" applyFill="1" applyBorder="1" applyAlignment="1">
      <alignment horizontal="center" vertical="center"/>
    </xf>
    <xf numFmtId="170" fontId="62" fillId="0" borderId="93" xfId="7" applyNumberFormat="1" applyFont="1" applyBorder="1" applyAlignment="1">
      <alignment horizontal="center" vertical="center"/>
    </xf>
    <xf numFmtId="170" fontId="62" fillId="30" borderId="93" xfId="7" applyNumberFormat="1" applyFont="1" applyFill="1" applyBorder="1" applyAlignment="1">
      <alignment horizontal="center" vertical="center"/>
    </xf>
    <xf numFmtId="170" fontId="62" fillId="29" borderId="91" xfId="7" applyNumberFormat="1" applyFont="1" applyFill="1" applyBorder="1" applyAlignment="1">
      <alignment horizontal="right" vertical="center"/>
    </xf>
    <xf numFmtId="170" fontId="62" fillId="29" borderId="92" xfId="7" applyNumberFormat="1" applyFont="1" applyFill="1" applyBorder="1" applyAlignment="1">
      <alignment horizontal="right" vertical="center"/>
    </xf>
    <xf numFmtId="170" fontId="62" fillId="29" borderId="93" xfId="7" applyNumberFormat="1" applyFont="1" applyFill="1" applyBorder="1" applyAlignment="1">
      <alignment horizontal="right" vertical="center"/>
    </xf>
    <xf numFmtId="170" fontId="64" fillId="33" borderId="103" xfId="7" applyNumberFormat="1" applyFont="1" applyFill="1" applyBorder="1" applyAlignment="1">
      <alignment horizontal="right" vertical="center"/>
    </xf>
    <xf numFmtId="170" fontId="65" fillId="33" borderId="103" xfId="7" applyNumberFormat="1" applyFont="1" applyFill="1" applyBorder="1" applyAlignment="1">
      <alignment horizontal="right" vertical="center"/>
    </xf>
    <xf numFmtId="170" fontId="64" fillId="32" borderId="92" xfId="7" applyNumberFormat="1" applyFont="1" applyFill="1" applyBorder="1" applyAlignment="1">
      <alignment horizontal="right" vertical="center"/>
    </xf>
    <xf numFmtId="170" fontId="64" fillId="32" borderId="104" xfId="7" applyNumberFormat="1" applyFont="1" applyFill="1" applyBorder="1" applyAlignment="1">
      <alignment horizontal="right" vertical="center"/>
    </xf>
    <xf numFmtId="170" fontId="64" fillId="33" borderId="92" xfId="7" applyNumberFormat="1" applyFont="1" applyFill="1" applyBorder="1" applyAlignment="1">
      <alignment horizontal="right" vertical="center"/>
    </xf>
    <xf numFmtId="170" fontId="64" fillId="33" borderId="104" xfId="7" applyNumberFormat="1" applyFont="1" applyFill="1" applyBorder="1" applyAlignment="1">
      <alignment horizontal="right" vertical="center"/>
    </xf>
    <xf numFmtId="170" fontId="62" fillId="29" borderId="91" xfId="7" applyNumberFormat="1" applyFont="1" applyFill="1" applyBorder="1" applyAlignment="1">
      <alignment horizontal="center" vertical="center"/>
    </xf>
    <xf numFmtId="170" fontId="60" fillId="33" borderId="91" xfId="7" applyNumberFormat="1" applyFont="1" applyFill="1" applyBorder="1" applyAlignment="1">
      <alignment horizontal="center"/>
    </xf>
    <xf numFmtId="170" fontId="60" fillId="33" borderId="99" xfId="7" applyNumberFormat="1" applyFont="1" applyFill="1" applyBorder="1" applyAlignment="1">
      <alignment horizontal="center"/>
    </xf>
    <xf numFmtId="170" fontId="59" fillId="32" borderId="101" xfId="7" applyNumberFormat="1" applyFont="1" applyFill="1" applyBorder="1" applyAlignment="1">
      <alignment horizontal="center"/>
    </xf>
    <xf numFmtId="170" fontId="60" fillId="32" borderId="99" xfId="7" applyNumberFormat="1" applyFont="1" applyFill="1" applyBorder="1" applyAlignment="1">
      <alignment horizontal="center"/>
    </xf>
    <xf numFmtId="170" fontId="60" fillId="33" borderId="94" xfId="7" applyNumberFormat="1" applyFont="1" applyFill="1" applyBorder="1" applyAlignment="1">
      <alignment horizontal="center"/>
    </xf>
    <xf numFmtId="170" fontId="66" fillId="33" borderId="91" xfId="7" applyNumberFormat="1" applyFont="1" applyFill="1" applyBorder="1" applyAlignment="1">
      <alignment horizontal="center"/>
    </xf>
    <xf numFmtId="170" fontId="66" fillId="33" borderId="99" xfId="7" applyNumberFormat="1" applyFont="1" applyFill="1" applyBorder="1" applyAlignment="1">
      <alignment horizontal="center"/>
    </xf>
    <xf numFmtId="170" fontId="66" fillId="32" borderId="99" xfId="7" applyNumberFormat="1" applyFont="1" applyFill="1" applyBorder="1" applyAlignment="1">
      <alignment horizontal="center"/>
    </xf>
    <xf numFmtId="170" fontId="60" fillId="33" borderId="102" xfId="7" applyNumberFormat="1" applyFont="1" applyFill="1" applyBorder="1" applyAlignment="1">
      <alignment horizontal="center"/>
    </xf>
    <xf numFmtId="170" fontId="60" fillId="33" borderId="100" xfId="7" applyNumberFormat="1" applyFont="1" applyFill="1" applyBorder="1" applyAlignment="1">
      <alignment horizontal="center"/>
    </xf>
    <xf numFmtId="170" fontId="63" fillId="29" borderId="92" xfId="7" applyNumberFormat="1" applyFont="1" applyFill="1" applyBorder="1" applyAlignment="1">
      <alignment horizontal="center" vertical="center"/>
    </xf>
    <xf numFmtId="0" fontId="63" fillId="0" borderId="91" xfId="0" applyFont="1" applyBorder="1" applyAlignment="1">
      <alignment vertical="center"/>
    </xf>
    <xf numFmtId="0" fontId="63" fillId="0" borderId="91" xfId="0" applyFont="1" applyBorder="1" applyAlignment="1">
      <alignment horizontal="center" vertical="center"/>
    </xf>
    <xf numFmtId="3" fontId="63" fillId="0" borderId="91" xfId="0" applyNumberFormat="1" applyFont="1" applyBorder="1" applyAlignment="1">
      <alignment vertical="center"/>
    </xf>
    <xf numFmtId="164" fontId="63" fillId="0" borderId="91" xfId="0" applyNumberFormat="1" applyFont="1" applyBorder="1" applyAlignment="1">
      <alignment horizontal="center" vertical="center"/>
    </xf>
    <xf numFmtId="170" fontId="59" fillId="33" borderId="99" xfId="0" applyNumberFormat="1" applyFont="1" applyFill="1" applyBorder="1" applyAlignment="1">
      <alignment horizontal="center"/>
    </xf>
    <xf numFmtId="170" fontId="59" fillId="32" borderId="101" xfId="0" applyNumberFormat="1" applyFont="1" applyFill="1" applyBorder="1" applyAlignment="1">
      <alignment horizontal="center"/>
    </xf>
    <xf numFmtId="0" fontId="63" fillId="0" borderId="92" xfId="0" applyFont="1" applyBorder="1" applyAlignment="1">
      <alignment vertical="center"/>
    </xf>
    <xf numFmtId="0" fontId="63" fillId="0" borderId="92" xfId="0" applyFont="1" applyBorder="1" applyAlignment="1">
      <alignment horizontal="center" vertical="center"/>
    </xf>
    <xf numFmtId="3" fontId="63" fillId="0" borderId="92" xfId="0" applyNumberFormat="1" applyFont="1" applyBorder="1" applyAlignment="1">
      <alignment vertical="center"/>
    </xf>
    <xf numFmtId="164" fontId="63" fillId="0" borderId="92" xfId="0" applyNumberFormat="1" applyFont="1" applyBorder="1" applyAlignment="1">
      <alignment horizontal="center" vertical="center"/>
    </xf>
    <xf numFmtId="0" fontId="69" fillId="0" borderId="92" xfId="0" applyFont="1" applyBorder="1" applyAlignment="1">
      <alignment vertical="center"/>
    </xf>
    <xf numFmtId="170" fontId="70" fillId="33" borderId="92" xfId="7" applyNumberFormat="1" applyFont="1" applyFill="1" applyBorder="1" applyAlignment="1">
      <alignment horizontal="right" vertical="center"/>
    </xf>
    <xf numFmtId="170" fontId="70" fillId="33" borderId="104" xfId="7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center"/>
    </xf>
    <xf numFmtId="170" fontId="59" fillId="33" borderId="92" xfId="0" applyNumberFormat="1" applyFont="1" applyFill="1" applyBorder="1"/>
    <xf numFmtId="170" fontId="59" fillId="33" borderId="92" xfId="0" applyNumberFormat="1" applyFont="1" applyFill="1" applyBorder="1" applyAlignment="1">
      <alignment horizontal="center"/>
    </xf>
    <xf numFmtId="165" fontId="0" fillId="0" borderId="54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31" fillId="0" borderId="63" xfId="1" applyNumberFormat="1" applyFont="1" applyBorder="1" applyAlignment="1">
      <alignment horizontal="right"/>
    </xf>
    <xf numFmtId="164" fontId="31" fillId="0" borderId="0" xfId="1" applyNumberFormat="1" applyFont="1" applyBorder="1" applyAlignment="1">
      <alignment horizontal="right"/>
    </xf>
    <xf numFmtId="0" fontId="41" fillId="0" borderId="0" xfId="0" applyFont="1" applyAlignment="1">
      <alignment horizontal="right"/>
    </xf>
    <xf numFmtId="170" fontId="38" fillId="0" borderId="0" xfId="1" applyNumberFormat="1" applyFont="1" applyFill="1" applyBorder="1" applyAlignment="1">
      <alignment horizontal="right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21" borderId="71" xfId="0" applyFont="1" applyFill="1" applyBorder="1" applyAlignment="1">
      <alignment horizontal="center" vertical="center"/>
    </xf>
    <xf numFmtId="0" fontId="46" fillId="21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31" borderId="69" xfId="0" applyFont="1" applyFill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 wrapText="1"/>
    </xf>
    <xf numFmtId="0" fontId="46" fillId="31" borderId="7" xfId="0" applyFont="1" applyFill="1" applyBorder="1" applyAlignment="1">
      <alignment horizontal="center" vertical="center" wrapText="1"/>
    </xf>
    <xf numFmtId="0" fontId="46" fillId="31" borderId="34" xfId="0" applyFont="1" applyFill="1" applyBorder="1" applyAlignment="1">
      <alignment horizontal="center" vertical="center" wrapText="1"/>
    </xf>
    <xf numFmtId="0" fontId="46" fillId="31" borderId="51" xfId="0" applyFont="1" applyFill="1" applyBorder="1" applyAlignment="1">
      <alignment horizontal="center" vertical="center" wrapText="1"/>
    </xf>
    <xf numFmtId="0" fontId="46" fillId="31" borderId="52" xfId="0" applyFont="1" applyFill="1" applyBorder="1" applyAlignment="1">
      <alignment horizontal="center" vertical="center" wrapText="1"/>
    </xf>
    <xf numFmtId="0" fontId="46" fillId="31" borderId="77" xfId="0" applyFont="1" applyFill="1" applyBorder="1" applyAlignment="1">
      <alignment horizontal="center" vertical="center" wrapText="1"/>
    </xf>
    <xf numFmtId="0" fontId="46" fillId="31" borderId="75" xfId="0" applyFont="1" applyFill="1" applyBorder="1" applyAlignment="1">
      <alignment horizontal="center" vertical="center" wrapText="1"/>
    </xf>
    <xf numFmtId="0" fontId="46" fillId="31" borderId="63" xfId="0" applyFont="1" applyFill="1" applyBorder="1" applyAlignment="1">
      <alignment horizontal="center" vertical="center" wrapText="1"/>
    </xf>
    <xf numFmtId="0" fontId="46" fillId="31" borderId="76" xfId="0" applyFont="1" applyFill="1" applyBorder="1" applyAlignment="1">
      <alignment horizontal="center" vertical="center" wrapText="1"/>
    </xf>
    <xf numFmtId="0" fontId="46" fillId="31" borderId="73" xfId="0" applyFont="1" applyFill="1" applyBorder="1" applyAlignment="1">
      <alignment horizontal="center" vertical="center"/>
    </xf>
    <xf numFmtId="0" fontId="46" fillId="31" borderId="67" xfId="0" applyFont="1" applyFill="1" applyBorder="1" applyAlignment="1">
      <alignment horizontal="center" vertical="center"/>
    </xf>
    <xf numFmtId="0" fontId="46" fillId="31" borderId="2" xfId="0" applyFont="1" applyFill="1" applyBorder="1" applyAlignment="1">
      <alignment horizontal="center" vertical="center"/>
    </xf>
    <xf numFmtId="0" fontId="46" fillId="31" borderId="71" xfId="0" applyFont="1" applyFill="1" applyBorder="1" applyAlignment="1">
      <alignment horizontal="center" vertical="center"/>
    </xf>
    <xf numFmtId="0" fontId="46" fillId="31" borderId="17" xfId="0" applyFont="1" applyFill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2" fillId="31" borderId="73" xfId="0" applyFont="1" applyFill="1" applyBorder="1" applyAlignment="1">
      <alignment horizontal="center" vertical="center"/>
    </xf>
    <xf numFmtId="0" fontId="52" fillId="31" borderId="67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 vertical="center"/>
    </xf>
    <xf numFmtId="0" fontId="52" fillId="31" borderId="2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/>
    </xf>
    <xf numFmtId="0" fontId="53" fillId="31" borderId="2" xfId="0" applyFont="1" applyFill="1" applyBorder="1" applyAlignment="1">
      <alignment horizontal="center" vertical="center"/>
    </xf>
    <xf numFmtId="0" fontId="52" fillId="31" borderId="52" xfId="0" applyFont="1" applyFill="1" applyBorder="1" applyAlignment="1">
      <alignment horizontal="center" vertical="center"/>
    </xf>
    <xf numFmtId="0" fontId="53" fillId="31" borderId="46" xfId="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52" fillId="31" borderId="50" xfId="0" applyFont="1" applyFill="1" applyBorder="1" applyAlignment="1">
      <alignment horizontal="center" vertical="center" wrapText="1"/>
    </xf>
    <xf numFmtId="0" fontId="53" fillId="31" borderId="7" xfId="0" applyFont="1" applyFill="1" applyBorder="1" applyAlignment="1">
      <alignment horizontal="center" vertical="center" wrapText="1"/>
    </xf>
    <xf numFmtId="0" fontId="53" fillId="31" borderId="6" xfId="0" applyFont="1" applyFill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70" fontId="48" fillId="21" borderId="46" xfId="1" applyNumberFormat="1" applyFont="1" applyFill="1" applyBorder="1" applyAlignment="1" applyProtection="1">
      <alignment horizontal="right" vertical="center"/>
    </xf>
  </cellXfs>
  <cellStyles count="8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  <cellStyle name="Normal 3" xfId="7"/>
  </cellStyles>
  <dxfs count="60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64736"/>
        <c:axId val="153374720"/>
      </c:lineChart>
      <c:catAx>
        <c:axId val="15336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374720"/>
        <c:crossesAt val="0.5"/>
        <c:auto val="1"/>
        <c:lblAlgn val="ctr"/>
        <c:lblOffset val="100"/>
        <c:noMultiLvlLbl val="0"/>
      </c:catAx>
      <c:valAx>
        <c:axId val="153374720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364736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9"/>
                <c:pt idx="0">
                  <c:v>0.39700000000000002</c:v>
                </c:pt>
                <c:pt idx="1">
                  <c:v>3.6749999999999998</c:v>
                </c:pt>
                <c:pt idx="2">
                  <c:v>0.499</c:v>
                </c:pt>
                <c:pt idx="3">
                  <c:v>0.46500000000000002</c:v>
                </c:pt>
                <c:pt idx="4">
                  <c:v>0.15</c:v>
                </c:pt>
                <c:pt idx="5">
                  <c:v>3.3000000000000002E-2</c:v>
                </c:pt>
                <c:pt idx="6">
                  <c:v>0.02</c:v>
                </c:pt>
                <c:pt idx="7">
                  <c:v>0.125</c:v>
                </c:pt>
                <c:pt idx="8">
                  <c:v>7.6999999999999999E-2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9"/>
                <c:pt idx="0">
                  <c:v>2.024</c:v>
                </c:pt>
                <c:pt idx="1">
                  <c:v>0.29099999999999998</c:v>
                </c:pt>
                <c:pt idx="2">
                  <c:v>0.184</c:v>
                </c:pt>
                <c:pt idx="3">
                  <c:v>0.67500000000000004</c:v>
                </c:pt>
                <c:pt idx="4">
                  <c:v>0.14199999999999999</c:v>
                </c:pt>
                <c:pt idx="5">
                  <c:v>3.3000000000000002E-2</c:v>
                </c:pt>
                <c:pt idx="6">
                  <c:v>4.1000000000000002E-2</c:v>
                </c:pt>
                <c:pt idx="7">
                  <c:v>0.40400000000000003</c:v>
                </c:pt>
                <c:pt idx="8">
                  <c:v>0.14299999999999999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3542656"/>
        <c:axId val="153544192"/>
      </c:barChart>
      <c:catAx>
        <c:axId val="153542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544192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15354419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542656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0.19614624505928854</c:v>
                </c:pt>
                <c:pt idx="1">
                  <c:v>1</c:v>
                </c:pt>
                <c:pt idx="2">
                  <c:v>1</c:v>
                </c:pt>
                <c:pt idx="3">
                  <c:v>0.68888888888888888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0.3094059405940594</c:v>
                </c:pt>
                <c:pt idx="8">
                  <c:v>0.53846153846153855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0.19614624505928854</c:v>
                </c:pt>
                <c:pt idx="1">
                  <c:v>1</c:v>
                </c:pt>
                <c:pt idx="2">
                  <c:v>1</c:v>
                </c:pt>
                <c:pt idx="3">
                  <c:v>0.68888888888888888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0.3094059405940594</c:v>
                </c:pt>
                <c:pt idx="8">
                  <c:v>0.53846153846153855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55008"/>
        <c:axId val="153785856"/>
      </c:lineChart>
      <c:catAx>
        <c:axId val="153755008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153785856"/>
        <c:crosses val="autoZero"/>
        <c:auto val="0"/>
        <c:lblAlgn val="ctr"/>
        <c:lblOffset val="100"/>
        <c:noMultiLvlLbl val="0"/>
      </c:catAx>
      <c:valAx>
        <c:axId val="153785856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755008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6.4710000000000001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0.47199999999999998</c:v>
                </c:pt>
                <c:pt idx="9">
                  <c:v>9.6000000000000002E-2</c:v>
                </c:pt>
                <c:pt idx="10">
                  <c:v>2.8000000000000001E-2</c:v>
                </c:pt>
                <c:pt idx="11">
                  <c:v>1.7999999999999999E-2</c:v>
                </c:pt>
                <c:pt idx="12">
                  <c:v>7.9000000000000001E-2</c:v>
                </c:pt>
                <c:pt idx="13">
                  <c:v>0.53800000000000003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1.337</c:v>
                </c:pt>
                <c:pt idx="9">
                  <c:v>0.15</c:v>
                </c:pt>
                <c:pt idx="10">
                  <c:v>0.1</c:v>
                </c:pt>
                <c:pt idx="11">
                  <c:v>0.1</c:v>
                </c:pt>
                <c:pt idx="12">
                  <c:v>0.23599999999999999</c:v>
                </c:pt>
                <c:pt idx="13">
                  <c:v>1.026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0.35302916978309645</c:v>
                </c:pt>
                <c:pt idx="9">
                  <c:v>0.64</c:v>
                </c:pt>
                <c:pt idx="10">
                  <c:v>0.27999999999999997</c:v>
                </c:pt>
                <c:pt idx="11">
                  <c:v>0.17999999999999997</c:v>
                </c:pt>
                <c:pt idx="12">
                  <c:v>0.3347457627118644</c:v>
                </c:pt>
                <c:pt idx="13">
                  <c:v>0.52436647173489281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53585536"/>
        <c:axId val="153587072"/>
      </c:barChart>
      <c:catAx>
        <c:axId val="15358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587072"/>
        <c:crosses val="autoZero"/>
        <c:auto val="1"/>
        <c:lblAlgn val="ctr"/>
        <c:lblOffset val="100"/>
        <c:noMultiLvlLbl val="0"/>
      </c:catAx>
      <c:valAx>
        <c:axId val="1535870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585536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Ref>
              <c:f>'PROB-SCIT'!$M$10:$M$60</c:f>
              <c:numCache>
                <c:formatCode>_(* #.##000_);_(* \(#.##000\);_(* \-??_);_(@_)</c:formatCode>
                <c:ptCount val="5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53871872"/>
        <c:axId val="153873408"/>
      </c:lineChart>
      <c:catAx>
        <c:axId val="153871872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873408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5387340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871872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0.35302916978309645</c:v>
                </c:pt>
                <c:pt idx="9">
                  <c:v>0.64</c:v>
                </c:pt>
                <c:pt idx="10">
                  <c:v>0.27999999999999997</c:v>
                </c:pt>
                <c:pt idx="11">
                  <c:v>0.17999999999999997</c:v>
                </c:pt>
                <c:pt idx="12">
                  <c:v>0.3347457627118644</c:v>
                </c:pt>
                <c:pt idx="13">
                  <c:v>0.52436647173489281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0.71311475409836067</c:v>
                </c:pt>
                <c:pt idx="29">
                  <c:v>1</c:v>
                </c:pt>
                <c:pt idx="30">
                  <c:v>0.75333333333333341</c:v>
                </c:pt>
                <c:pt idx="31">
                  <c:v>1</c:v>
                </c:pt>
                <c:pt idx="32">
                  <c:v>1</c:v>
                </c:pt>
                <c:pt idx="33">
                  <c:v>0.78260869565217384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54708992"/>
        <c:axId val="154714880"/>
      </c:lineChart>
      <c:catAx>
        <c:axId val="154708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14880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54714880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08992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:a16="http://schemas.microsoft.com/office/drawing/2014/main" xmlns="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:a16="http://schemas.microsoft.com/office/drawing/2014/main" xmlns="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:a16="http://schemas.microsoft.com/office/drawing/2014/main" xmlns="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:a16="http://schemas.microsoft.com/office/drawing/2014/main" xmlns="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66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:a16="http://schemas.microsoft.com/office/drawing/2014/main" xmlns="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:a16="http://schemas.microsoft.com/office/drawing/2014/main" xmlns="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topLeftCell="A16" workbookViewId="0">
      <selection activeCell="C16" sqref="C16"/>
    </sheetView>
  </sheetViews>
  <sheetFormatPr defaultColWidth="9.140625"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19" t="s">
        <v>325</v>
      </c>
      <c r="C3" s="519"/>
      <c r="D3" s="519"/>
      <c r="E3" s="519"/>
      <c r="F3" s="519"/>
      <c r="G3" s="519"/>
      <c r="H3" s="519"/>
      <c r="I3" s="519"/>
      <c r="J3" s="519"/>
      <c r="K3" s="200"/>
      <c r="L3" s="200"/>
    </row>
    <row r="4" spans="2:12" ht="23.25">
      <c r="B4" s="519" t="s">
        <v>318</v>
      </c>
      <c r="C4" s="519"/>
      <c r="D4" s="519"/>
      <c r="E4" s="519"/>
      <c r="F4" s="519"/>
      <c r="G4" s="519"/>
      <c r="H4" s="519"/>
      <c r="I4" s="519"/>
      <c r="J4" s="519"/>
      <c r="K4" s="200"/>
      <c r="L4" s="200"/>
    </row>
    <row r="5" spans="2:12" ht="13.5" thickBot="1"/>
    <row r="6" spans="2:12" ht="23.1" customHeight="1">
      <c r="B6" s="524" t="s">
        <v>317</v>
      </c>
      <c r="C6" s="525"/>
      <c r="D6" s="203" t="s">
        <v>45</v>
      </c>
      <c r="E6" s="203" t="s">
        <v>51</v>
      </c>
      <c r="F6" s="527" t="s">
        <v>48</v>
      </c>
      <c r="G6" s="527"/>
      <c r="H6" s="203" t="s">
        <v>51</v>
      </c>
      <c r="I6" s="203" t="s">
        <v>51</v>
      </c>
      <c r="J6" s="205"/>
    </row>
    <row r="7" spans="2:12" ht="23.1" customHeight="1">
      <c r="B7" s="526"/>
      <c r="C7" s="521"/>
      <c r="D7" s="204" t="s">
        <v>46</v>
      </c>
      <c r="E7" s="204" t="s">
        <v>56</v>
      </c>
      <c r="F7" s="182" t="s">
        <v>49</v>
      </c>
      <c r="G7" s="182" t="s">
        <v>50</v>
      </c>
      <c r="H7" s="204" t="s">
        <v>52</v>
      </c>
      <c r="I7" s="204" t="s">
        <v>53</v>
      </c>
      <c r="J7" s="206" t="s">
        <v>143</v>
      </c>
    </row>
    <row r="8" spans="2:12" ht="23.1" customHeight="1">
      <c r="B8" s="526"/>
      <c r="C8" s="521"/>
      <c r="D8" s="181" t="s">
        <v>47</v>
      </c>
      <c r="E8" s="181" t="s">
        <v>323</v>
      </c>
      <c r="F8" s="181" t="s">
        <v>324</v>
      </c>
      <c r="G8" s="181" t="s">
        <v>323</v>
      </c>
      <c r="H8" s="181" t="s">
        <v>323</v>
      </c>
      <c r="I8" s="181" t="s">
        <v>323</v>
      </c>
      <c r="J8" s="207" t="s">
        <v>144</v>
      </c>
    </row>
    <row r="9" spans="2:12" ht="23.1" customHeight="1">
      <c r="B9" s="528" t="s">
        <v>342</v>
      </c>
      <c r="C9" s="529"/>
      <c r="D9" s="176">
        <v>339342</v>
      </c>
      <c r="E9" s="245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28" t="s">
        <v>321</v>
      </c>
      <c r="C10" s="529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20" t="s">
        <v>341</v>
      </c>
      <c r="C11" s="521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20" t="s">
        <v>340</v>
      </c>
      <c r="C12" s="521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20" t="s">
        <v>339</v>
      </c>
      <c r="C13" s="521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2" t="s">
        <v>338</v>
      </c>
      <c r="C14" s="523"/>
      <c r="D14" s="202">
        <f>'REKAP PROP'!D16</f>
        <v>416270.99900000001</v>
      </c>
      <c r="E14" s="188">
        <f>'REKAP PROP'!F16</f>
        <v>1089.8931</v>
      </c>
      <c r="F14" s="188">
        <f>'REKAP PROP'!G16</f>
        <v>115.42000000000002</v>
      </c>
      <c r="G14" s="188">
        <f>'REKAP PROP'!H16</f>
        <v>180.23799999999997</v>
      </c>
      <c r="H14" s="188">
        <f>'REKAP PROP'!I16</f>
        <v>1385.5511000000001</v>
      </c>
      <c r="I14" s="188">
        <f>'REKAP PROP'!J16</f>
        <v>294.62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2"/>
  <sheetViews>
    <sheetView showGridLines="0" topLeftCell="A4" zoomScale="80" zoomScaleNormal="80" workbookViewId="0">
      <selection activeCell="A6" sqref="A6:O17"/>
    </sheetView>
  </sheetViews>
  <sheetFormatPr defaultColWidth="9.140625"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20" ht="23.25">
      <c r="B3" s="519" t="s">
        <v>145</v>
      </c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265"/>
      <c r="S3" s="200"/>
    </row>
    <row r="4" spans="2:20" ht="23.25">
      <c r="B4" s="519" t="s">
        <v>367</v>
      </c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265"/>
      <c r="S4" s="200"/>
    </row>
    <row r="5" spans="2:20" ht="23.25">
      <c r="B5" s="519" t="str">
        <f>BENG.SOLO!B4</f>
        <v xml:space="preserve">MINGGU ke II OKTOBER ( Tgl. 7 OKTOBER s/d 13 OKTOBER 2025 )  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265"/>
      <c r="S5" s="201"/>
    </row>
    <row r="6" spans="2:20" ht="13.5" thickBot="1"/>
    <row r="7" spans="2:20" ht="23.1" customHeight="1">
      <c r="B7" s="546" t="s">
        <v>366</v>
      </c>
      <c r="C7" s="534"/>
      <c r="D7" s="424" t="s">
        <v>45</v>
      </c>
      <c r="E7" s="537" t="s">
        <v>364</v>
      </c>
      <c r="F7" s="424" t="s">
        <v>51</v>
      </c>
      <c r="G7" s="534" t="s">
        <v>48</v>
      </c>
      <c r="H7" s="534"/>
      <c r="I7" s="424" t="s">
        <v>51</v>
      </c>
      <c r="J7" s="424" t="s">
        <v>51</v>
      </c>
      <c r="K7" s="537" t="s">
        <v>382</v>
      </c>
      <c r="L7" s="537" t="s">
        <v>377</v>
      </c>
      <c r="M7" s="537" t="s">
        <v>378</v>
      </c>
      <c r="N7" s="543" t="s">
        <v>385</v>
      </c>
      <c r="O7" s="540" t="s">
        <v>376</v>
      </c>
      <c r="P7" s="419"/>
      <c r="Q7" s="266"/>
      <c r="R7" s="272"/>
    </row>
    <row r="8" spans="2:20" ht="23.1" customHeight="1">
      <c r="B8" s="547"/>
      <c r="C8" s="548"/>
      <c r="D8" s="425" t="s">
        <v>46</v>
      </c>
      <c r="E8" s="538"/>
      <c r="F8" s="425" t="s">
        <v>56</v>
      </c>
      <c r="G8" s="426" t="s">
        <v>49</v>
      </c>
      <c r="H8" s="426" t="s">
        <v>50</v>
      </c>
      <c r="I8" s="425" t="s">
        <v>52</v>
      </c>
      <c r="J8" s="425" t="s">
        <v>53</v>
      </c>
      <c r="K8" s="538"/>
      <c r="L8" s="538"/>
      <c r="M8" s="538"/>
      <c r="N8" s="544"/>
      <c r="O8" s="541"/>
      <c r="P8" s="420" t="s">
        <v>404</v>
      </c>
      <c r="Q8" s="267" t="s">
        <v>143</v>
      </c>
      <c r="R8" s="192"/>
    </row>
    <row r="9" spans="2:20" ht="23.1" customHeight="1" thickBot="1">
      <c r="B9" s="549"/>
      <c r="C9" s="550"/>
      <c r="D9" s="427" t="s">
        <v>47</v>
      </c>
      <c r="E9" s="539"/>
      <c r="F9" s="427" t="s">
        <v>379</v>
      </c>
      <c r="G9" s="427" t="s">
        <v>380</v>
      </c>
      <c r="H9" s="427" t="s">
        <v>379</v>
      </c>
      <c r="I9" s="427" t="s">
        <v>379</v>
      </c>
      <c r="J9" s="427" t="s">
        <v>379</v>
      </c>
      <c r="K9" s="539"/>
      <c r="L9" s="539"/>
      <c r="M9" s="539"/>
      <c r="N9" s="545"/>
      <c r="O9" s="542"/>
      <c r="P9" s="421"/>
      <c r="Q9" s="268" t="s">
        <v>144</v>
      </c>
      <c r="R9" s="192"/>
    </row>
    <row r="10" spans="2:20" ht="23.1" customHeight="1">
      <c r="B10" s="535" t="s">
        <v>68</v>
      </c>
      <c r="C10" s="536"/>
      <c r="D10" s="275">
        <f>+'PC-JT-SL'!F39</f>
        <v>114227</v>
      </c>
      <c r="E10" s="275">
        <v>29</v>
      </c>
      <c r="F10" s="276">
        <f>+'PC-JT-SL'!G39</f>
        <v>96.981000000000009</v>
      </c>
      <c r="G10" s="277">
        <f>+'PC-JT-SL'!H39</f>
        <v>13.866</v>
      </c>
      <c r="H10" s="276">
        <f>+'PC-JT-SL'!I39</f>
        <v>40.553000000000004</v>
      </c>
      <c r="I10" s="276">
        <f>+'PC-JT-SL'!J39</f>
        <v>151.4</v>
      </c>
      <c r="J10" s="276">
        <f>+'PC-JT-SL'!K39</f>
        <v>88.448999999999998</v>
      </c>
      <c r="K10" s="278">
        <f>BENG.SOLO!AQ64</f>
        <v>5</v>
      </c>
      <c r="L10" s="278">
        <f>BENG.SOLO!AQ66</f>
        <v>3</v>
      </c>
      <c r="M10" s="278">
        <f>BENG.SOLO!AQ68</f>
        <v>3</v>
      </c>
      <c r="N10" s="278">
        <f>BENG.SOLO!AQ70</f>
        <v>6</v>
      </c>
      <c r="O10" s="279">
        <f>BENG.SOLO!AQ72</f>
        <v>12</v>
      </c>
      <c r="P10" s="422">
        <v>0</v>
      </c>
      <c r="Q10" s="269">
        <f t="shared" ref="Q10:Q16" si="0">IF(J10=0,0,(IF(I10/J10&gt;1,1,I10/J10)))</f>
        <v>1</v>
      </c>
      <c r="R10" s="273"/>
      <c r="S10" s="271">
        <f>K10+L10+M10+N10+O10</f>
        <v>29</v>
      </c>
    </row>
    <row r="11" spans="2:20" ht="23.1" customHeight="1">
      <c r="B11" s="532" t="s">
        <v>337</v>
      </c>
      <c r="C11" s="533"/>
      <c r="D11" s="280">
        <f>+'PC-JT-SL'!F59</f>
        <v>49503</v>
      </c>
      <c r="E11" s="280">
        <v>18</v>
      </c>
      <c r="F11" s="281">
        <f>+'PC-JT-SL'!G59</f>
        <v>14.365</v>
      </c>
      <c r="G11" s="282">
        <f>+'PC-JT-SL'!H59</f>
        <v>14.852000000000002</v>
      </c>
      <c r="H11" s="281">
        <f>+'PC-JT-SL'!I59</f>
        <v>16.319000000000003</v>
      </c>
      <c r="I11" s="281">
        <f>+'PC-JT-SL'!J59</f>
        <v>45.536000000000001</v>
      </c>
      <c r="J11" s="281">
        <f>+'PC-JT-SL'!K59</f>
        <v>22.252000000000006</v>
      </c>
      <c r="K11" s="278">
        <f>BENG.SOLO!AR64</f>
        <v>18</v>
      </c>
      <c r="L11" s="278">
        <f>BENG.SOLO!AR66</f>
        <v>0</v>
      </c>
      <c r="M11" s="278">
        <f>BENG.SOLO!AR68</f>
        <v>0</v>
      </c>
      <c r="N11" s="278">
        <f>BENG.SOLO!AR70</f>
        <v>0</v>
      </c>
      <c r="O11" s="279">
        <f>BENG.SOLO!AR72</f>
        <v>0</v>
      </c>
      <c r="P11" s="422">
        <v>0</v>
      </c>
      <c r="Q11" s="269">
        <f t="shared" si="0"/>
        <v>1</v>
      </c>
      <c r="R11" s="273"/>
      <c r="S11" s="271">
        <f t="shared" ref="S11:S17" si="1">K11+L11+M11+N11+O11</f>
        <v>18</v>
      </c>
    </row>
    <row r="12" spans="2:20" ht="23.1" customHeight="1">
      <c r="B12" s="532" t="s">
        <v>129</v>
      </c>
      <c r="C12" s="533"/>
      <c r="D12" s="280">
        <f>+'PC-JT-SL'!F74</f>
        <v>84326</v>
      </c>
      <c r="E12" s="280">
        <v>13</v>
      </c>
      <c r="F12" s="281">
        <f>+'PC-JT-SL'!G74</f>
        <v>110.398</v>
      </c>
      <c r="G12" s="282">
        <f>+'PC-JT-SL'!H74</f>
        <v>21.001000000000001</v>
      </c>
      <c r="H12" s="281">
        <f>+'PC-JT-SL'!I74</f>
        <v>46.128</v>
      </c>
      <c r="I12" s="281">
        <f>+'PC-JT-SL'!J74</f>
        <v>177.52699999999999</v>
      </c>
      <c r="J12" s="281">
        <f>+'PC-JT-SL'!K74</f>
        <v>64.822000000000003</v>
      </c>
      <c r="K12" s="278">
        <f>BENG.SOLO!AS64</f>
        <v>12</v>
      </c>
      <c r="L12" s="278">
        <f>BENG.SOLO!AS66</f>
        <v>0</v>
      </c>
      <c r="M12" s="278">
        <f>BENG.SOLO!AS68</f>
        <v>0</v>
      </c>
      <c r="N12" s="278">
        <f>BENG.SOLO!AS70</f>
        <v>0</v>
      </c>
      <c r="O12" s="279">
        <f>BENG.SOLO!AS72</f>
        <v>1</v>
      </c>
      <c r="P12" s="422">
        <v>0</v>
      </c>
      <c r="Q12" s="269">
        <f t="shared" si="0"/>
        <v>1</v>
      </c>
      <c r="R12" s="273"/>
      <c r="S12" s="271">
        <f t="shared" si="1"/>
        <v>13</v>
      </c>
    </row>
    <row r="13" spans="2:20" ht="23.1" customHeight="1">
      <c r="B13" s="532" t="s">
        <v>74</v>
      </c>
      <c r="C13" s="533"/>
      <c r="D13" s="280">
        <f>+BENG.SOLO!F60</f>
        <v>45919</v>
      </c>
      <c r="E13" s="280">
        <v>49</v>
      </c>
      <c r="F13" s="281">
        <f>+BENG.SOLO!G60</f>
        <v>113.89099999999999</v>
      </c>
      <c r="G13" s="282">
        <f>+BENG.SOLO!H60</f>
        <v>23.088000000000005</v>
      </c>
      <c r="H13" s="281">
        <f>+BENG.SOLO!I60</f>
        <v>13.453999999999995</v>
      </c>
      <c r="I13" s="281">
        <f>+BENG.SOLO!J60</f>
        <v>150.43299999999999</v>
      </c>
      <c r="J13" s="281">
        <f>+BENG.SOLO!K60</f>
        <v>12.7</v>
      </c>
      <c r="K13" s="278">
        <f>BENG.SOLO!AT64</f>
        <v>36</v>
      </c>
      <c r="L13" s="278">
        <f>BENG.SOLO!AT66</f>
        <v>4</v>
      </c>
      <c r="M13" s="278">
        <f>BENG.SOLO!AT68</f>
        <v>3</v>
      </c>
      <c r="N13" s="278">
        <f>BENG.SOLO!AT70</f>
        <v>1</v>
      </c>
      <c r="O13" s="279">
        <f>BENG.SOLO!AT72</f>
        <v>5</v>
      </c>
      <c r="P13" s="422">
        <v>0</v>
      </c>
      <c r="Q13" s="269">
        <f t="shared" si="0"/>
        <v>1</v>
      </c>
      <c r="R13" s="273"/>
      <c r="S13" s="271">
        <f t="shared" si="1"/>
        <v>49</v>
      </c>
    </row>
    <row r="14" spans="2:20" ht="23.1" customHeight="1">
      <c r="B14" s="532" t="s">
        <v>76</v>
      </c>
      <c r="C14" s="533"/>
      <c r="D14" s="280">
        <f>+'PROB-SCIT'!G63</f>
        <v>54373.999000000003</v>
      </c>
      <c r="E14" s="280">
        <v>29</v>
      </c>
      <c r="F14" s="281">
        <f>+'PROB-SCIT'!H63</f>
        <v>46.701999999999998</v>
      </c>
      <c r="G14" s="282">
        <f>+'PROB-SCIT'!I63</f>
        <v>35.244999999999997</v>
      </c>
      <c r="H14" s="281">
        <f>+'PROB-SCIT'!J63</f>
        <v>15.469999999999999</v>
      </c>
      <c r="I14" s="281">
        <f>+'PROB-SCIT'!K63</f>
        <v>97.417000000000002</v>
      </c>
      <c r="J14" s="281">
        <f>+'PROB-SCIT'!L63</f>
        <v>50.714999999999996</v>
      </c>
      <c r="K14" s="278">
        <f>BENG.SOLO!AU64</f>
        <v>27</v>
      </c>
      <c r="L14" s="278">
        <f>BENG.SOLO!AU66</f>
        <v>0</v>
      </c>
      <c r="M14" s="278">
        <f>BENG.SOLO!AU68</f>
        <v>0</v>
      </c>
      <c r="N14" s="278">
        <f>BENG.SOLO!AU70</f>
        <v>0</v>
      </c>
      <c r="O14" s="279">
        <f>BENG.SOLO!AU72</f>
        <v>2</v>
      </c>
      <c r="P14" s="422">
        <v>0</v>
      </c>
      <c r="Q14" s="269">
        <f t="shared" si="0"/>
        <v>1</v>
      </c>
      <c r="R14" s="273"/>
      <c r="S14" s="271">
        <f>K14+L14+M14+N14+O14</f>
        <v>29</v>
      </c>
    </row>
    <row r="15" spans="2:20" ht="23.1" customHeight="1">
      <c r="B15" s="532" t="s">
        <v>78</v>
      </c>
      <c r="C15" s="533"/>
      <c r="D15" s="280">
        <f>+'PROB-SCIT'!G62</f>
        <v>67922</v>
      </c>
      <c r="E15" s="280">
        <v>18</v>
      </c>
      <c r="F15" s="281">
        <f>+'PROB-SCIT'!H62</f>
        <v>707.55610000000001</v>
      </c>
      <c r="G15" s="282">
        <f>+'PROB-SCIT'!I62</f>
        <v>7.3680000000000003</v>
      </c>
      <c r="H15" s="281">
        <f>+'PROB-SCIT'!J62</f>
        <v>48.314</v>
      </c>
      <c r="I15" s="281">
        <f>+'PROB-SCIT'!K62</f>
        <v>763.23810000000003</v>
      </c>
      <c r="J15" s="281">
        <f>+'PROB-SCIT'!L62</f>
        <v>55.682000000000002</v>
      </c>
      <c r="K15" s="278">
        <f>BENG.SOLO!AV64</f>
        <v>17</v>
      </c>
      <c r="L15" s="278">
        <f>BENG.SOLO!AV66</f>
        <v>0</v>
      </c>
      <c r="M15" s="278">
        <f>BENG.SOLO!AV68</f>
        <v>0</v>
      </c>
      <c r="N15" s="278">
        <f>BENG.SOLO!AV70</f>
        <v>0</v>
      </c>
      <c r="O15" s="279">
        <f>BENG.SOLO!AV72</f>
        <v>1</v>
      </c>
      <c r="P15" s="422">
        <v>1</v>
      </c>
      <c r="Q15" s="269">
        <f t="shared" si="0"/>
        <v>1</v>
      </c>
      <c r="R15" s="273"/>
      <c r="S15" s="271">
        <f>K15+L15+M15+N15+O15</f>
        <v>18</v>
      </c>
    </row>
    <row r="16" spans="2:20" ht="28.5" customHeight="1" thickBot="1">
      <c r="B16" s="530" t="s">
        <v>316</v>
      </c>
      <c r="C16" s="531"/>
      <c r="D16" s="428">
        <f>SUM(D10:D15)</f>
        <v>416270.99900000001</v>
      </c>
      <c r="E16" s="428">
        <f>SUM(E10:E15)</f>
        <v>156</v>
      </c>
      <c r="F16" s="429">
        <f>SUM(F10:F15)</f>
        <v>1089.8931</v>
      </c>
      <c r="G16" s="430">
        <f>SUM(G10:G15)</f>
        <v>115.42000000000002</v>
      </c>
      <c r="H16" s="429">
        <f>SUM(H10:H15)</f>
        <v>180.23799999999997</v>
      </c>
      <c r="I16" s="429">
        <f t="shared" ref="I16:P16" si="2">SUM(I10:I15)</f>
        <v>1385.5511000000001</v>
      </c>
      <c r="J16" s="429">
        <f t="shared" si="2"/>
        <v>294.62</v>
      </c>
      <c r="K16" s="428">
        <f>SUM(K10:K15)</f>
        <v>115</v>
      </c>
      <c r="L16" s="428">
        <f>SUM(L10:L15)</f>
        <v>7</v>
      </c>
      <c r="M16" s="428">
        <f t="shared" si="2"/>
        <v>6</v>
      </c>
      <c r="N16" s="431">
        <f>SUM(N10:N15)</f>
        <v>7</v>
      </c>
      <c r="O16" s="432">
        <f t="shared" si="2"/>
        <v>21</v>
      </c>
      <c r="P16" s="423">
        <f t="shared" si="2"/>
        <v>1</v>
      </c>
      <c r="Q16" s="270">
        <f t="shared" si="0"/>
        <v>1</v>
      </c>
      <c r="R16" s="273"/>
      <c r="S16" s="271">
        <f>K16+L16+M16+N16+O16</f>
        <v>156</v>
      </c>
      <c r="T16" s="445">
        <f>S10+S11+S12+S13+S14+S15</f>
        <v>156</v>
      </c>
    </row>
    <row r="17" spans="9:19" ht="18.75" customHeight="1">
      <c r="S17" s="271">
        <f t="shared" si="1"/>
        <v>0</v>
      </c>
    </row>
    <row r="22" spans="9:19">
      <c r="I22" s="198" t="s">
        <v>389</v>
      </c>
    </row>
  </sheetData>
  <mergeCells count="18"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  <mergeCell ref="B16:C16"/>
    <mergeCell ref="B15:C15"/>
    <mergeCell ref="G7:H7"/>
    <mergeCell ref="B10:C10"/>
    <mergeCell ref="B11:C11"/>
    <mergeCell ref="B14:C14"/>
    <mergeCell ref="B12:C12"/>
    <mergeCell ref="B13:C13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X80"/>
  <sheetViews>
    <sheetView showGridLines="0" topLeftCell="A4" zoomScale="70" zoomScaleNormal="70" workbookViewId="0">
      <selection activeCell="A10" sqref="A10:L61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6" t="s">
        <v>224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37"/>
      <c r="N2" s="37"/>
      <c r="O2" s="37"/>
      <c r="P2" s="37"/>
      <c r="Q2" s="37"/>
      <c r="R2" s="37"/>
      <c r="S2" s="37"/>
    </row>
    <row r="3" spans="1:43" ht="21.75">
      <c r="B3" s="556" t="s">
        <v>363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37"/>
      <c r="N3" s="37"/>
      <c r="O3" s="37"/>
      <c r="P3" s="37"/>
      <c r="Q3" s="37"/>
      <c r="R3" s="37"/>
      <c r="S3" s="37"/>
    </row>
    <row r="4" spans="1:43" ht="21.75">
      <c r="B4" s="556" t="str">
        <f>'PC-JT-SL'!$B$3:$L$3</f>
        <v xml:space="preserve">MINGGU ke II OKTOBER ( Tgl. 7 OKTOBER s/d 13 OKTOBER 2025 )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66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7" t="s">
        <v>0</v>
      </c>
      <c r="C6" s="559" t="s">
        <v>243</v>
      </c>
      <c r="D6" s="559" t="s">
        <v>4</v>
      </c>
      <c r="E6" s="433"/>
      <c r="F6" s="440" t="s">
        <v>45</v>
      </c>
      <c r="G6" s="433" t="s">
        <v>51</v>
      </c>
      <c r="H6" s="561" t="s">
        <v>48</v>
      </c>
      <c r="I6" s="561"/>
      <c r="J6" s="433" t="s">
        <v>51</v>
      </c>
      <c r="K6" s="433" t="s">
        <v>51</v>
      </c>
      <c r="L6" s="434" t="s">
        <v>54</v>
      </c>
      <c r="M6" s="553" t="s">
        <v>155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8"/>
      <c r="C7" s="562"/>
      <c r="D7" s="560"/>
      <c r="E7" s="435" t="s">
        <v>237</v>
      </c>
      <c r="F7" s="441" t="s">
        <v>46</v>
      </c>
      <c r="G7" s="435" t="s">
        <v>56</v>
      </c>
      <c r="H7" s="435" t="s">
        <v>49</v>
      </c>
      <c r="I7" s="435" t="s">
        <v>50</v>
      </c>
      <c r="J7" s="435" t="s">
        <v>52</v>
      </c>
      <c r="K7" s="435" t="s">
        <v>244</v>
      </c>
      <c r="L7" s="563" t="s">
        <v>55</v>
      </c>
      <c r="M7" s="554"/>
      <c r="N7" s="94" t="s">
        <v>156</v>
      </c>
      <c r="O7" s="141"/>
      <c r="P7" s="40"/>
      <c r="Q7" s="40"/>
      <c r="R7" s="40"/>
      <c r="S7" s="40"/>
    </row>
    <row r="8" spans="1:43" ht="19.5" thickBot="1">
      <c r="B8" s="558"/>
      <c r="C8" s="562"/>
      <c r="D8" s="560"/>
      <c r="E8" s="436"/>
      <c r="F8" s="442" t="s">
        <v>47</v>
      </c>
      <c r="G8" s="436" t="s">
        <v>403</v>
      </c>
      <c r="H8" s="436" t="s">
        <v>403</v>
      </c>
      <c r="I8" s="436" t="s">
        <v>403</v>
      </c>
      <c r="J8" s="436" t="s">
        <v>403</v>
      </c>
      <c r="K8" s="436" t="s">
        <v>403</v>
      </c>
      <c r="L8" s="564"/>
      <c r="M8" s="555"/>
      <c r="N8" s="95"/>
      <c r="O8" s="142"/>
      <c r="P8" s="40"/>
      <c r="Q8" s="40"/>
      <c r="R8" s="40"/>
      <c r="S8" s="40"/>
    </row>
    <row r="9" spans="1:43" ht="18" customHeight="1" thickTop="1" thickBot="1">
      <c r="B9" s="437">
        <v>1</v>
      </c>
      <c r="C9" s="443">
        <v>2</v>
      </c>
      <c r="D9" s="438">
        <v>3</v>
      </c>
      <c r="E9" s="438">
        <v>4</v>
      </c>
      <c r="F9" s="444">
        <v>5</v>
      </c>
      <c r="G9" s="438">
        <v>6</v>
      </c>
      <c r="H9" s="438">
        <v>7</v>
      </c>
      <c r="I9" s="438">
        <v>8</v>
      </c>
      <c r="J9" s="438">
        <v>9</v>
      </c>
      <c r="K9" s="438">
        <v>10</v>
      </c>
      <c r="L9" s="439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7" t="s">
        <v>73</v>
      </c>
      <c r="C10" s="551" t="s">
        <v>74</v>
      </c>
      <c r="D10" s="551"/>
      <c r="E10" s="321"/>
      <c r="F10" s="258"/>
      <c r="G10" s="253"/>
      <c r="H10" s="261"/>
      <c r="I10" s="261"/>
      <c r="J10" s="262"/>
      <c r="K10" s="263" t="s">
        <v>2</v>
      </c>
      <c r="L10" s="264"/>
      <c r="M10" s="82"/>
      <c r="N10" s="87"/>
      <c r="O10" s="41"/>
      <c r="P10" s="41"/>
      <c r="Q10" s="41"/>
      <c r="R10" s="41"/>
      <c r="S10" s="41"/>
      <c r="AN10" s="33" t="s">
        <v>100</v>
      </c>
      <c r="AO10" s="33" t="s">
        <v>101</v>
      </c>
    </row>
    <row r="11" spans="1:43" ht="16.5" hidden="1" thickTop="1">
      <c r="B11" s="379">
        <v>1</v>
      </c>
      <c r="C11" s="380" t="s">
        <v>127</v>
      </c>
      <c r="D11" s="381" t="s">
        <v>123</v>
      </c>
      <c r="E11" s="382" t="s">
        <v>286</v>
      </c>
      <c r="F11" s="383">
        <f>10565+1888+439+1945+9717+502</f>
        <v>25056</v>
      </c>
      <c r="G11" s="479">
        <v>107.74</v>
      </c>
      <c r="H11" s="479">
        <v>16.079999999999998</v>
      </c>
      <c r="I11" s="480">
        <v>3.7</v>
      </c>
      <c r="J11" s="384">
        <f>G11+H11+I11</f>
        <v>127.52</v>
      </c>
      <c r="K11" s="384">
        <v>0</v>
      </c>
      <c r="L11" s="385">
        <v>1</v>
      </c>
      <c r="M11" s="83"/>
      <c r="N11" s="88"/>
      <c r="O11" s="97"/>
      <c r="P11" s="36" t="s">
        <v>147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333</v>
      </c>
    </row>
    <row r="12" spans="1:43" ht="15.75" hidden="1">
      <c r="A12" s="246"/>
      <c r="B12" s="320">
        <f>B11+1</f>
        <v>2</v>
      </c>
      <c r="C12" s="386" t="s">
        <v>28</v>
      </c>
      <c r="D12" s="387" t="s">
        <v>93</v>
      </c>
      <c r="E12" s="388" t="s">
        <v>287</v>
      </c>
      <c r="F12" s="389">
        <v>1191</v>
      </c>
      <c r="G12" s="483">
        <v>0.04</v>
      </c>
      <c r="H12" s="483">
        <v>1.0169999999999999</v>
      </c>
      <c r="I12" s="481">
        <v>0</v>
      </c>
      <c r="J12" s="390">
        <f t="shared" ref="J12:J59" si="0">G12+H12+I12</f>
        <v>1.0569999999999999</v>
      </c>
      <c r="K12" s="508">
        <v>0.84499999999999997</v>
      </c>
      <c r="L12" s="385">
        <f t="shared" ref="L12:L59" si="1">IF(K12=0,0,(IF(J12/K12&gt;1,1,J12/K12)))</f>
        <v>1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1.2508875739644969</v>
      </c>
      <c r="T12" s="1"/>
      <c r="AM12" s="3" t="s">
        <v>126</v>
      </c>
      <c r="AN12" s="43"/>
      <c r="AO12" s="12" t="e">
        <f>+#REF!+#REF!</f>
        <v>#REF!</v>
      </c>
      <c r="AP12" s="1"/>
    </row>
    <row r="13" spans="1:43" ht="15.75" hidden="1">
      <c r="A13" s="246"/>
      <c r="B13" s="320">
        <f t="shared" ref="B13:B59" si="3">B12+1</f>
        <v>3</v>
      </c>
      <c r="C13" s="386" t="s">
        <v>28</v>
      </c>
      <c r="D13" s="387" t="s">
        <v>94</v>
      </c>
      <c r="E13" s="388" t="s">
        <v>288</v>
      </c>
      <c r="F13" s="389">
        <v>1100</v>
      </c>
      <c r="G13" s="483">
        <v>1.1910000000000001</v>
      </c>
      <c r="H13" s="483">
        <v>0.88500000000000001</v>
      </c>
      <c r="I13" s="481">
        <v>0</v>
      </c>
      <c r="J13" s="390">
        <f t="shared" si="0"/>
        <v>2.0760000000000001</v>
      </c>
      <c r="K13" s="508">
        <v>0.70399999999999996</v>
      </c>
      <c r="L13" s="385">
        <f t="shared" si="1"/>
        <v>1</v>
      </c>
      <c r="M13" s="84"/>
      <c r="N13" s="88"/>
      <c r="O13" s="42"/>
      <c r="P13" s="52"/>
      <c r="Q13" s="70" t="s">
        <v>148</v>
      </c>
      <c r="R13" s="72">
        <v>1903</v>
      </c>
      <c r="S13" s="52">
        <f t="shared" si="2"/>
        <v>2.9488636363636367</v>
      </c>
      <c r="T13" s="1"/>
      <c r="AM13" s="1"/>
      <c r="AN13" s="49"/>
      <c r="AO13" s="48"/>
      <c r="AP13" s="1"/>
    </row>
    <row r="14" spans="1:43" ht="15.75" hidden="1">
      <c r="A14" s="246"/>
      <c r="B14" s="320">
        <f t="shared" si="3"/>
        <v>4</v>
      </c>
      <c r="C14" s="386" t="s">
        <v>28</v>
      </c>
      <c r="D14" s="387" t="s">
        <v>95</v>
      </c>
      <c r="E14" s="388" t="s">
        <v>289</v>
      </c>
      <c r="F14" s="389">
        <v>325</v>
      </c>
      <c r="G14" s="483">
        <v>0</v>
      </c>
      <c r="H14" s="483">
        <v>8.1000000000000003E-2</v>
      </c>
      <c r="I14" s="481">
        <v>0</v>
      </c>
      <c r="J14" s="390">
        <f t="shared" si="0"/>
        <v>8.1000000000000003E-2</v>
      </c>
      <c r="K14" s="508">
        <v>5.3999999999999999E-2</v>
      </c>
      <c r="L14" s="385">
        <f t="shared" si="1"/>
        <v>1</v>
      </c>
      <c r="M14" s="85"/>
      <c r="N14" s="89"/>
      <c r="O14" s="80"/>
      <c r="P14" s="552" t="s">
        <v>101</v>
      </c>
      <c r="Q14" s="552"/>
      <c r="R14" s="71" t="e">
        <f>+R12+R13+#REF!+R11</f>
        <v>#REF!</v>
      </c>
      <c r="S14" s="52">
        <f t="shared" si="2"/>
        <v>1.5</v>
      </c>
      <c r="T14" s="1"/>
      <c r="AP14" s="1"/>
    </row>
    <row r="15" spans="1:43" ht="15.75" hidden="1">
      <c r="A15" s="246"/>
      <c r="B15" s="320">
        <f t="shared" si="3"/>
        <v>5</v>
      </c>
      <c r="C15" s="386" t="s">
        <v>29</v>
      </c>
      <c r="D15" s="387" t="s">
        <v>343</v>
      </c>
      <c r="E15" s="388" t="s">
        <v>354</v>
      </c>
      <c r="F15" s="389">
        <v>60</v>
      </c>
      <c r="G15" s="483">
        <v>0</v>
      </c>
      <c r="H15" s="481">
        <v>0</v>
      </c>
      <c r="I15" s="483">
        <v>1.7999999999999999E-2</v>
      </c>
      <c r="J15" s="390">
        <f t="shared" si="0"/>
        <v>1.7999999999999999E-2</v>
      </c>
      <c r="K15" s="508">
        <v>2.9000000000000001E-2</v>
      </c>
      <c r="L15" s="385">
        <f t="shared" si="1"/>
        <v>0.6206896551724137</v>
      </c>
      <c r="M15" s="85"/>
      <c r="N15" s="89"/>
      <c r="O15" s="80"/>
      <c r="P15" s="36"/>
      <c r="Q15" s="36"/>
      <c r="R15" s="71"/>
      <c r="S15" s="52">
        <f t="shared" si="2"/>
        <v>0.6206896551724137</v>
      </c>
      <c r="T15" s="1"/>
      <c r="AP15" s="1">
        <v>0.69</v>
      </c>
    </row>
    <row r="16" spans="1:43" ht="15.75" hidden="1">
      <c r="A16" s="246"/>
      <c r="B16" s="320">
        <f t="shared" si="3"/>
        <v>6</v>
      </c>
      <c r="C16" s="386" t="s">
        <v>29</v>
      </c>
      <c r="D16" s="387" t="s">
        <v>96</v>
      </c>
      <c r="E16" s="388" t="s">
        <v>290</v>
      </c>
      <c r="F16" s="389">
        <v>748</v>
      </c>
      <c r="G16" s="483">
        <v>0</v>
      </c>
      <c r="H16" s="481">
        <v>0</v>
      </c>
      <c r="I16" s="483">
        <v>0.372</v>
      </c>
      <c r="J16" s="390">
        <f>G16+H16+I16</f>
        <v>0.372</v>
      </c>
      <c r="K16" s="508">
        <v>0.20699999999999999</v>
      </c>
      <c r="L16" s="385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1.7971014492753623</v>
      </c>
      <c r="T16" s="1"/>
      <c r="AP16" s="1"/>
      <c r="AQ16">
        <f>J16/K16</f>
        <v>1.7971014492753623</v>
      </c>
    </row>
    <row r="17" spans="1:43" ht="15.75" hidden="1">
      <c r="A17" s="246"/>
      <c r="B17" s="320">
        <f t="shared" si="3"/>
        <v>7</v>
      </c>
      <c r="C17" s="386" t="s">
        <v>29</v>
      </c>
      <c r="D17" s="387" t="s">
        <v>108</v>
      </c>
      <c r="E17" s="388" t="s">
        <v>291</v>
      </c>
      <c r="F17" s="389">
        <v>168</v>
      </c>
      <c r="G17" s="483">
        <v>0</v>
      </c>
      <c r="H17" s="483">
        <v>0</v>
      </c>
      <c r="I17" s="481">
        <v>0</v>
      </c>
      <c r="J17" s="390">
        <f>G17+H17+I17</f>
        <v>0</v>
      </c>
      <c r="K17" s="508">
        <v>4.0000000000000001E-3</v>
      </c>
      <c r="L17" s="385">
        <f t="shared" si="1"/>
        <v>0</v>
      </c>
      <c r="M17" s="84"/>
      <c r="N17" s="88"/>
      <c r="O17" s="42"/>
      <c r="P17" s="42"/>
      <c r="Q17" s="42"/>
      <c r="R17" s="52"/>
      <c r="S17" s="52">
        <f t="shared" si="2"/>
        <v>0</v>
      </c>
      <c r="T17" s="1"/>
      <c r="AP17" s="1">
        <v>0.12</v>
      </c>
    </row>
    <row r="18" spans="1:43" ht="15.75" hidden="1">
      <c r="A18" s="246"/>
      <c r="B18" s="320">
        <f t="shared" si="3"/>
        <v>8</v>
      </c>
      <c r="C18" s="386" t="s">
        <v>29</v>
      </c>
      <c r="D18" s="387" t="s">
        <v>109</v>
      </c>
      <c r="E18" s="388" t="s">
        <v>292</v>
      </c>
      <c r="F18" s="389">
        <v>156</v>
      </c>
      <c r="G18" s="483">
        <v>0</v>
      </c>
      <c r="H18" s="483">
        <v>0</v>
      </c>
      <c r="I18" s="483">
        <v>0</v>
      </c>
      <c r="J18" s="390">
        <f>G18+H18+I18</f>
        <v>0</v>
      </c>
      <c r="K18" s="508">
        <v>5.0000000000000001E-3</v>
      </c>
      <c r="L18" s="385">
        <f t="shared" si="1"/>
        <v>0</v>
      </c>
      <c r="M18" s="84"/>
      <c r="N18" s="88"/>
      <c r="O18" s="42"/>
      <c r="P18" s="42"/>
      <c r="Q18" s="42"/>
      <c r="R18" s="42"/>
      <c r="S18" s="52">
        <f t="shared" si="2"/>
        <v>0</v>
      </c>
      <c r="T18" s="1"/>
      <c r="AP18" s="1"/>
    </row>
    <row r="19" spans="1:43" ht="15.75" hidden="1">
      <c r="A19" s="246"/>
      <c r="B19" s="320">
        <f t="shared" si="3"/>
        <v>9</v>
      </c>
      <c r="C19" s="386" t="s">
        <v>29</v>
      </c>
      <c r="D19" s="387" t="s">
        <v>110</v>
      </c>
      <c r="E19" s="388" t="s">
        <v>289</v>
      </c>
      <c r="F19" s="389">
        <v>192</v>
      </c>
      <c r="G19" s="483">
        <v>0</v>
      </c>
      <c r="H19" s="481">
        <v>0</v>
      </c>
      <c r="I19" s="483">
        <v>8.8999999999999996E-2</v>
      </c>
      <c r="J19" s="390">
        <f t="shared" si="0"/>
        <v>8.8999999999999996E-2</v>
      </c>
      <c r="K19" s="508">
        <v>6.5000000000000002E-2</v>
      </c>
      <c r="L19" s="385">
        <f t="shared" si="1"/>
        <v>1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6"/>
      <c r="B20" s="320">
        <f t="shared" si="3"/>
        <v>10</v>
      </c>
      <c r="C20" s="386" t="s">
        <v>29</v>
      </c>
      <c r="D20" s="387" t="s">
        <v>111</v>
      </c>
      <c r="E20" s="388" t="s">
        <v>289</v>
      </c>
      <c r="F20" s="389">
        <v>348</v>
      </c>
      <c r="G20" s="483">
        <v>0</v>
      </c>
      <c r="H20" s="481">
        <v>0</v>
      </c>
      <c r="I20" s="483">
        <v>8.4000000000000005E-2</v>
      </c>
      <c r="J20" s="390">
        <f t="shared" si="0"/>
        <v>8.4000000000000005E-2</v>
      </c>
      <c r="K20" s="508">
        <v>0.17899999999999999</v>
      </c>
      <c r="L20" s="385">
        <f t="shared" si="1"/>
        <v>0.46927374301675984</v>
      </c>
      <c r="M20" s="84">
        <f>+K20*0.1+K20</f>
        <v>0.19689999999999999</v>
      </c>
      <c r="N20" s="88">
        <f>+I20</f>
        <v>8.4000000000000005E-2</v>
      </c>
      <c r="O20" s="42"/>
      <c r="P20" s="168"/>
      <c r="Q20" s="52"/>
      <c r="R20" s="42"/>
      <c r="S20" s="52">
        <f t="shared" si="2"/>
        <v>0.46927374301675984</v>
      </c>
      <c r="T20" s="1"/>
      <c r="AP20" s="1"/>
    </row>
    <row r="21" spans="1:43" ht="15.75" hidden="1">
      <c r="A21" s="246"/>
      <c r="B21" s="320">
        <f t="shared" si="3"/>
        <v>11</v>
      </c>
      <c r="C21" s="386" t="s">
        <v>29</v>
      </c>
      <c r="D21" s="387" t="s">
        <v>112</v>
      </c>
      <c r="E21" s="388" t="s">
        <v>389</v>
      </c>
      <c r="F21" s="389">
        <v>437</v>
      </c>
      <c r="G21" s="483">
        <v>0</v>
      </c>
      <c r="H21" s="483">
        <v>0.249</v>
      </c>
      <c r="I21" s="481">
        <v>0</v>
      </c>
      <c r="J21" s="390">
        <f>G21+H21+I21</f>
        <v>0.249</v>
      </c>
      <c r="K21" s="508">
        <v>0.33100000000000002</v>
      </c>
      <c r="L21" s="385">
        <f t="shared" si="1"/>
        <v>0.75226586102719029</v>
      </c>
      <c r="M21" s="84">
        <f>+K21*0.1+K21</f>
        <v>0.36410000000000003</v>
      </c>
      <c r="N21" s="88">
        <f>+H21</f>
        <v>0.249</v>
      </c>
      <c r="O21" s="42"/>
      <c r="P21" s="42"/>
      <c r="Q21" s="42"/>
      <c r="R21" s="42"/>
      <c r="S21" s="52">
        <f t="shared" si="2"/>
        <v>0.75226586102719029</v>
      </c>
      <c r="T21" s="1"/>
      <c r="AP21" s="1">
        <v>0.51</v>
      </c>
      <c r="AQ21" s="400"/>
    </row>
    <row r="22" spans="1:43" ht="15.75" hidden="1">
      <c r="A22" s="246"/>
      <c r="B22" s="320">
        <f t="shared" si="3"/>
        <v>12</v>
      </c>
      <c r="C22" s="386" t="s">
        <v>1</v>
      </c>
      <c r="D22" s="387" t="s">
        <v>344</v>
      </c>
      <c r="E22" s="388" t="s">
        <v>389</v>
      </c>
      <c r="F22" s="389">
        <v>125</v>
      </c>
      <c r="G22" s="483">
        <v>0</v>
      </c>
      <c r="H22" s="483">
        <v>0</v>
      </c>
      <c r="I22" s="481">
        <v>0</v>
      </c>
      <c r="J22" s="390">
        <f>G22+H22+I22</f>
        <v>0</v>
      </c>
      <c r="K22" s="508">
        <v>4.0000000000000001E-3</v>
      </c>
      <c r="L22" s="385">
        <f t="shared" si="1"/>
        <v>0</v>
      </c>
      <c r="M22" s="84"/>
      <c r="N22" s="88"/>
      <c r="O22" s="42"/>
      <c r="P22" s="42"/>
      <c r="Q22" s="42"/>
      <c r="R22" s="42"/>
      <c r="S22" s="52">
        <f t="shared" si="2"/>
        <v>0</v>
      </c>
      <c r="T22" s="1"/>
      <c r="AP22" s="1"/>
      <c r="AQ22" s="400"/>
    </row>
    <row r="23" spans="1:43" ht="15.75" hidden="1">
      <c r="A23" s="246"/>
      <c r="B23" s="320">
        <f t="shared" si="3"/>
        <v>13</v>
      </c>
      <c r="C23" s="386" t="s">
        <v>29</v>
      </c>
      <c r="D23" s="387" t="s">
        <v>345</v>
      </c>
      <c r="E23" s="388" t="s">
        <v>355</v>
      </c>
      <c r="F23" s="389">
        <v>138</v>
      </c>
      <c r="G23" s="483">
        <v>0</v>
      </c>
      <c r="H23" s="481">
        <v>0</v>
      </c>
      <c r="I23" s="483">
        <v>5.8000000000000003E-2</v>
      </c>
      <c r="J23" s="390">
        <f t="shared" si="0"/>
        <v>5.8000000000000003E-2</v>
      </c>
      <c r="K23" s="508">
        <v>7.4999999999999997E-2</v>
      </c>
      <c r="L23" s="385">
        <f t="shared" si="1"/>
        <v>0.77333333333333343</v>
      </c>
      <c r="M23" s="84"/>
      <c r="N23" s="88"/>
      <c r="O23" s="42"/>
      <c r="P23" s="42"/>
      <c r="Q23" s="42"/>
      <c r="R23" s="42"/>
      <c r="S23" s="52">
        <f t="shared" si="2"/>
        <v>0.77333333333333343</v>
      </c>
      <c r="T23" s="1"/>
      <c r="AP23" s="1"/>
      <c r="AQ23" s="400"/>
    </row>
    <row r="24" spans="1:43" ht="15.75" hidden="1">
      <c r="A24" s="246"/>
      <c r="B24" s="320">
        <f t="shared" si="3"/>
        <v>14</v>
      </c>
      <c r="C24" s="386" t="s">
        <v>12</v>
      </c>
      <c r="D24" s="387" t="s">
        <v>33</v>
      </c>
      <c r="E24" s="388" t="s">
        <v>276</v>
      </c>
      <c r="F24" s="389">
        <v>653</v>
      </c>
      <c r="G24" s="483">
        <v>0</v>
      </c>
      <c r="H24" s="483">
        <v>0.56200000000000006</v>
      </c>
      <c r="I24" s="481">
        <v>0</v>
      </c>
      <c r="J24" s="390">
        <f t="shared" si="0"/>
        <v>0.56200000000000006</v>
      </c>
      <c r="K24" s="508">
        <v>0.55300000000000005</v>
      </c>
      <c r="L24" s="385">
        <f t="shared" si="1"/>
        <v>1</v>
      </c>
      <c r="M24" s="84">
        <f>+K24*0.1+K24</f>
        <v>0.60830000000000006</v>
      </c>
      <c r="N24" s="88">
        <f>+I24</f>
        <v>0</v>
      </c>
      <c r="O24" s="42"/>
      <c r="P24" s="42"/>
      <c r="Q24" s="42"/>
      <c r="R24" s="42"/>
      <c r="S24" s="52">
        <f t="shared" si="2"/>
        <v>1.0162748643761301</v>
      </c>
      <c r="T24" s="1"/>
      <c r="AP24" s="1"/>
      <c r="AQ24" s="400"/>
    </row>
    <row r="25" spans="1:43" ht="15.75" hidden="1">
      <c r="A25" s="246"/>
      <c r="B25" s="320">
        <f t="shared" si="3"/>
        <v>15</v>
      </c>
      <c r="C25" s="386" t="s">
        <v>31</v>
      </c>
      <c r="D25" s="387" t="s">
        <v>102</v>
      </c>
      <c r="E25" s="388" t="s">
        <v>293</v>
      </c>
      <c r="F25" s="389">
        <v>2814</v>
      </c>
      <c r="G25" s="483">
        <v>0</v>
      </c>
      <c r="H25" s="481">
        <v>0</v>
      </c>
      <c r="I25" s="483">
        <v>1.377</v>
      </c>
      <c r="J25" s="390">
        <f t="shared" si="0"/>
        <v>1.377</v>
      </c>
      <c r="K25" s="508">
        <v>7.2999999999999995E-2</v>
      </c>
      <c r="L25" s="385">
        <f t="shared" si="1"/>
        <v>1</v>
      </c>
      <c r="M25" s="84">
        <f>+K25*0.1+K25</f>
        <v>8.0299999999999996E-2</v>
      </c>
      <c r="N25" s="88">
        <f>+H25</f>
        <v>0</v>
      </c>
      <c r="O25" s="42"/>
      <c r="P25" s="52"/>
      <c r="Q25" s="52"/>
      <c r="R25" s="42"/>
      <c r="S25" s="52">
        <f t="shared" si="2"/>
        <v>18.863013698630137</v>
      </c>
      <c r="T25" s="1"/>
      <c r="AP25" s="1"/>
      <c r="AQ25" s="400"/>
    </row>
    <row r="26" spans="1:43" ht="15.75" hidden="1">
      <c r="A26" s="246"/>
      <c r="B26" s="320">
        <f t="shared" si="3"/>
        <v>16</v>
      </c>
      <c r="C26" s="386" t="s">
        <v>30</v>
      </c>
      <c r="D26" s="387" t="s">
        <v>162</v>
      </c>
      <c r="E26" s="388" t="s">
        <v>293</v>
      </c>
      <c r="F26" s="389">
        <v>706</v>
      </c>
      <c r="G26" s="483">
        <v>0</v>
      </c>
      <c r="H26" s="483">
        <v>0.61299999999999999</v>
      </c>
      <c r="I26" s="481">
        <v>0</v>
      </c>
      <c r="J26" s="390">
        <f t="shared" si="0"/>
        <v>0.61299999999999999</v>
      </c>
      <c r="K26" s="508">
        <v>0.52</v>
      </c>
      <c r="L26" s="385">
        <f t="shared" si="1"/>
        <v>1</v>
      </c>
      <c r="M26" s="172"/>
      <c r="N26" s="173"/>
      <c r="O26" s="80"/>
      <c r="P26" s="42"/>
      <c r="Q26" s="42"/>
      <c r="R26" s="42"/>
      <c r="S26" s="52">
        <f t="shared" si="2"/>
        <v>1.1788461538461539</v>
      </c>
      <c r="T26" s="1"/>
      <c r="AP26" s="1">
        <v>0.68</v>
      </c>
      <c r="AQ26" s="400"/>
    </row>
    <row r="27" spans="1:43" ht="15.75" hidden="1">
      <c r="A27" s="246"/>
      <c r="B27" s="320">
        <f t="shared" si="3"/>
        <v>17</v>
      </c>
      <c r="C27" s="386" t="s">
        <v>12</v>
      </c>
      <c r="D27" s="387" t="s">
        <v>103</v>
      </c>
      <c r="E27" s="388" t="s">
        <v>293</v>
      </c>
      <c r="F27" s="389">
        <v>472</v>
      </c>
      <c r="G27" s="483">
        <v>0</v>
      </c>
      <c r="H27" s="481">
        <v>0</v>
      </c>
      <c r="I27" s="483">
        <v>0.32900000000000001</v>
      </c>
      <c r="J27" s="390">
        <f t="shared" si="0"/>
        <v>0.32900000000000001</v>
      </c>
      <c r="K27" s="508">
        <v>0.29799999999999999</v>
      </c>
      <c r="L27" s="385">
        <f t="shared" si="1"/>
        <v>1</v>
      </c>
      <c r="M27" s="84"/>
      <c r="N27" s="88"/>
      <c r="O27" s="42"/>
      <c r="P27" s="42"/>
      <c r="Q27" s="42"/>
      <c r="R27" s="42"/>
      <c r="S27" s="52">
        <f t="shared" si="2"/>
        <v>1.1040268456375839</v>
      </c>
      <c r="T27" s="1"/>
      <c r="AP27" s="1"/>
      <c r="AQ27" s="400"/>
    </row>
    <row r="28" spans="1:43" ht="15.75" hidden="1">
      <c r="A28" s="246"/>
      <c r="B28" s="320">
        <f t="shared" si="3"/>
        <v>18</v>
      </c>
      <c r="C28" s="386" t="s">
        <v>12</v>
      </c>
      <c r="D28" s="387" t="s">
        <v>104</v>
      </c>
      <c r="E28" s="388" t="s">
        <v>293</v>
      </c>
      <c r="F28" s="389">
        <v>113</v>
      </c>
      <c r="G28" s="483">
        <v>0</v>
      </c>
      <c r="H28" s="483">
        <v>0.125</v>
      </c>
      <c r="I28" s="481">
        <v>0</v>
      </c>
      <c r="J28" s="390">
        <f t="shared" si="0"/>
        <v>0.125</v>
      </c>
      <c r="K28" s="508">
        <v>9.6000000000000002E-2</v>
      </c>
      <c r="L28" s="385">
        <f t="shared" si="1"/>
        <v>1</v>
      </c>
      <c r="M28" s="84">
        <f t="shared" ref="M28:M47" si="4">+K28*0.1+K28</f>
        <v>0.1056</v>
      </c>
      <c r="N28" s="88">
        <f>+I28</f>
        <v>0</v>
      </c>
      <c r="O28" s="42"/>
      <c r="P28" s="42"/>
      <c r="Q28" s="42"/>
      <c r="R28" s="42"/>
      <c r="S28" s="52">
        <f t="shared" si="2"/>
        <v>1.3020833333333333</v>
      </c>
      <c r="T28" s="1"/>
      <c r="AP28" s="1"/>
      <c r="AQ28" s="400"/>
    </row>
    <row r="29" spans="1:43" ht="15.75" hidden="1">
      <c r="A29" s="246"/>
      <c r="B29" s="320">
        <f t="shared" si="3"/>
        <v>19</v>
      </c>
      <c r="C29" s="386" t="s">
        <v>30</v>
      </c>
      <c r="D29" s="387" t="s">
        <v>151</v>
      </c>
      <c r="E29" s="388" t="s">
        <v>246</v>
      </c>
      <c r="F29" s="389">
        <v>149</v>
      </c>
      <c r="G29" s="483">
        <v>0.46</v>
      </c>
      <c r="H29" s="483">
        <v>0.14899999999999999</v>
      </c>
      <c r="I29" s="481">
        <v>0</v>
      </c>
      <c r="J29" s="390">
        <f t="shared" si="0"/>
        <v>0.60899999999999999</v>
      </c>
      <c r="K29" s="508">
        <v>0.127</v>
      </c>
      <c r="L29" s="385">
        <f t="shared" si="1"/>
        <v>1</v>
      </c>
      <c r="M29" s="84">
        <f t="shared" si="4"/>
        <v>0.13969999999999999</v>
      </c>
      <c r="N29" s="88"/>
      <c r="O29" s="42"/>
      <c r="P29" s="42"/>
      <c r="Q29" s="42"/>
      <c r="R29" s="42"/>
      <c r="S29" s="52">
        <f t="shared" si="2"/>
        <v>4.7952755905511806</v>
      </c>
      <c r="T29" s="1"/>
      <c r="AP29" s="1">
        <v>0.54</v>
      </c>
      <c r="AQ29" s="400"/>
    </row>
    <row r="30" spans="1:43" ht="15.75" hidden="1">
      <c r="A30" s="246"/>
      <c r="B30" s="320">
        <f t="shared" si="3"/>
        <v>20</v>
      </c>
      <c r="C30" s="386" t="s">
        <v>28</v>
      </c>
      <c r="D30" s="387" t="s">
        <v>124</v>
      </c>
      <c r="E30" s="388" t="s">
        <v>294</v>
      </c>
      <c r="F30" s="389">
        <v>753</v>
      </c>
      <c r="G30" s="483">
        <v>0</v>
      </c>
      <c r="H30" s="483">
        <v>0.12</v>
      </c>
      <c r="I30" s="483">
        <v>1.2</v>
      </c>
      <c r="J30" s="390">
        <f t="shared" si="0"/>
        <v>1.3199999999999998</v>
      </c>
      <c r="K30" s="508">
        <v>0.41</v>
      </c>
      <c r="L30" s="385">
        <f t="shared" si="1"/>
        <v>1</v>
      </c>
      <c r="M30" s="84">
        <f t="shared" si="4"/>
        <v>0.45099999999999996</v>
      </c>
      <c r="N30" s="88">
        <f>+H30+I30</f>
        <v>1.3199999999999998</v>
      </c>
      <c r="O30" s="42"/>
      <c r="P30" s="52"/>
      <c r="Q30" s="52"/>
      <c r="R30" s="42"/>
      <c r="S30" s="52"/>
      <c r="T30" s="1"/>
      <c r="AP30" s="1"/>
      <c r="AQ30" s="400"/>
    </row>
    <row r="31" spans="1:43" ht="15.75" hidden="1">
      <c r="A31" s="246"/>
      <c r="B31" s="320">
        <f t="shared" si="3"/>
        <v>21</v>
      </c>
      <c r="C31" s="386" t="s">
        <v>28</v>
      </c>
      <c r="D31" s="387" t="s">
        <v>125</v>
      </c>
      <c r="E31" s="388" t="s">
        <v>294</v>
      </c>
      <c r="F31" s="389">
        <v>362</v>
      </c>
      <c r="G31" s="483">
        <v>8.5000000000000006E-2</v>
      </c>
      <c r="H31" s="483">
        <v>0.14899999999999999</v>
      </c>
      <c r="I31" s="483">
        <v>0.16800000000000001</v>
      </c>
      <c r="J31" s="390">
        <f t="shared" si="0"/>
        <v>0.40200000000000002</v>
      </c>
      <c r="K31" s="508">
        <v>0.251</v>
      </c>
      <c r="L31" s="385">
        <f t="shared" si="1"/>
        <v>1</v>
      </c>
      <c r="M31" s="84">
        <f t="shared" si="4"/>
        <v>0.27610000000000001</v>
      </c>
      <c r="N31" s="88">
        <f>+I31</f>
        <v>0.16800000000000001</v>
      </c>
      <c r="O31" s="42"/>
      <c r="P31" s="42"/>
      <c r="Q31" s="42"/>
      <c r="R31" s="42"/>
      <c r="S31" s="52">
        <f t="shared" si="2"/>
        <v>1.6015936254980081</v>
      </c>
      <c r="T31" s="1"/>
      <c r="AP31" s="1"/>
      <c r="AQ31" s="400"/>
    </row>
    <row r="32" spans="1:43" ht="15.75" hidden="1">
      <c r="A32" s="246"/>
      <c r="B32" s="320">
        <f t="shared" si="3"/>
        <v>22</v>
      </c>
      <c r="C32" s="386" t="s">
        <v>30</v>
      </c>
      <c r="D32" s="387" t="s">
        <v>227</v>
      </c>
      <c r="E32" s="388" t="s">
        <v>295</v>
      </c>
      <c r="F32" s="389">
        <v>82</v>
      </c>
      <c r="G32" s="483">
        <v>0.30499999999999999</v>
      </c>
      <c r="H32" s="483">
        <v>0.12</v>
      </c>
      <c r="I32" s="481">
        <v>0</v>
      </c>
      <c r="J32" s="390">
        <f t="shared" si="0"/>
        <v>0.42499999999999999</v>
      </c>
      <c r="K32" s="508">
        <v>6.4000000000000001E-2</v>
      </c>
      <c r="L32" s="385">
        <f t="shared" si="1"/>
        <v>1</v>
      </c>
      <c r="M32" s="84">
        <f t="shared" si="4"/>
        <v>7.0400000000000004E-2</v>
      </c>
      <c r="N32" s="88">
        <f>+H32</f>
        <v>0.12</v>
      </c>
      <c r="O32" s="42"/>
      <c r="P32" s="42"/>
      <c r="Q32" s="42"/>
      <c r="R32" s="42"/>
      <c r="S32" s="52">
        <f t="shared" si="2"/>
        <v>6.640625</v>
      </c>
      <c r="T32" s="1"/>
      <c r="AP32" s="1"/>
      <c r="AQ32" s="400"/>
    </row>
    <row r="33" spans="1:43" ht="15.75" hidden="1">
      <c r="A33" s="246"/>
      <c r="B33" s="320">
        <f t="shared" si="3"/>
        <v>23</v>
      </c>
      <c r="C33" s="386" t="s">
        <v>30</v>
      </c>
      <c r="D33" s="387" t="s">
        <v>105</v>
      </c>
      <c r="E33" s="388" t="s">
        <v>296</v>
      </c>
      <c r="F33" s="389">
        <v>179</v>
      </c>
      <c r="G33" s="483">
        <v>0.318</v>
      </c>
      <c r="H33" s="481">
        <v>0</v>
      </c>
      <c r="I33" s="483">
        <v>0.28299999999999997</v>
      </c>
      <c r="J33" s="390">
        <f>G33+H33+I33</f>
        <v>0.60099999999999998</v>
      </c>
      <c r="K33" s="508">
        <v>0.13900000000000001</v>
      </c>
      <c r="L33" s="385">
        <f t="shared" si="1"/>
        <v>1</v>
      </c>
      <c r="M33" s="84">
        <f t="shared" si="4"/>
        <v>0.15290000000000001</v>
      </c>
      <c r="N33" s="88">
        <f>+I33+H33</f>
        <v>0.28299999999999997</v>
      </c>
      <c r="O33" s="42"/>
      <c r="P33" s="42"/>
      <c r="Q33" s="42"/>
      <c r="R33" s="42"/>
      <c r="S33" s="52">
        <f t="shared" si="2"/>
        <v>4.3237410071942444</v>
      </c>
      <c r="T33" s="1"/>
      <c r="AP33" s="1"/>
      <c r="AQ33" s="400"/>
    </row>
    <row r="34" spans="1:43" ht="15.75" hidden="1">
      <c r="A34" s="246"/>
      <c r="B34" s="320">
        <f t="shared" si="3"/>
        <v>24</v>
      </c>
      <c r="C34" s="386" t="s">
        <v>28</v>
      </c>
      <c r="D34" s="387" t="s">
        <v>106</v>
      </c>
      <c r="E34" s="388" t="s">
        <v>294</v>
      </c>
      <c r="F34" s="389">
        <v>609</v>
      </c>
      <c r="G34" s="483">
        <v>0.41099999999999998</v>
      </c>
      <c r="H34" s="483">
        <v>0.152</v>
      </c>
      <c r="I34" s="483">
        <v>0.308</v>
      </c>
      <c r="J34" s="390">
        <f>G34+H34+I34</f>
        <v>0.871</v>
      </c>
      <c r="K34" s="508">
        <v>0.29099999999999998</v>
      </c>
      <c r="L34" s="385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2.993127147766323</v>
      </c>
      <c r="T34" s="1"/>
      <c r="AP34" s="1"/>
      <c r="AQ34" s="400"/>
    </row>
    <row r="35" spans="1:43" ht="15.75" hidden="1">
      <c r="A35" s="246"/>
      <c r="B35" s="320">
        <f t="shared" si="3"/>
        <v>25</v>
      </c>
      <c r="C35" s="386" t="s">
        <v>30</v>
      </c>
      <c r="D35" s="387" t="s">
        <v>107</v>
      </c>
      <c r="E35" s="388" t="s">
        <v>297</v>
      </c>
      <c r="F35" s="389">
        <v>26</v>
      </c>
      <c r="G35" s="483">
        <v>0.34300000000000003</v>
      </c>
      <c r="H35" s="481">
        <v>0</v>
      </c>
      <c r="I35" s="483">
        <v>3.2000000000000001E-2</v>
      </c>
      <c r="J35" s="390">
        <f t="shared" si="0"/>
        <v>0.375</v>
      </c>
      <c r="K35" s="508">
        <v>2.1999999999999999E-2</v>
      </c>
      <c r="L35" s="385">
        <f t="shared" si="1"/>
        <v>1</v>
      </c>
      <c r="M35" s="84">
        <f t="shared" si="4"/>
        <v>2.4199999999999999E-2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00"/>
    </row>
    <row r="36" spans="1:43" ht="15.75" hidden="1">
      <c r="A36" s="246"/>
      <c r="B36" s="320">
        <f t="shared" si="3"/>
        <v>26</v>
      </c>
      <c r="C36" s="386" t="s">
        <v>30</v>
      </c>
      <c r="D36" s="387" t="s">
        <v>146</v>
      </c>
      <c r="E36" s="388" t="s">
        <v>298</v>
      </c>
      <c r="F36" s="389">
        <v>301</v>
      </c>
      <c r="G36" s="483">
        <v>0</v>
      </c>
      <c r="H36" s="483">
        <v>0.35499999999999998</v>
      </c>
      <c r="I36" s="483">
        <v>0.21299999999999999</v>
      </c>
      <c r="J36" s="390">
        <f t="shared" si="0"/>
        <v>0.56799999999999995</v>
      </c>
      <c r="K36" s="508">
        <v>0.25600000000000001</v>
      </c>
      <c r="L36" s="385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2.2187499999999996</v>
      </c>
      <c r="T36" s="1"/>
      <c r="AP36" s="1"/>
      <c r="AQ36" s="400"/>
    </row>
    <row r="37" spans="1:43" ht="15.75" hidden="1">
      <c r="A37" s="246"/>
      <c r="B37" s="320">
        <f t="shared" si="3"/>
        <v>27</v>
      </c>
      <c r="C37" s="386" t="s">
        <v>29</v>
      </c>
      <c r="D37" s="387" t="s">
        <v>142</v>
      </c>
      <c r="E37" s="388" t="s">
        <v>295</v>
      </c>
      <c r="F37" s="389">
        <v>153</v>
      </c>
      <c r="G37" s="483">
        <v>0</v>
      </c>
      <c r="H37" s="483">
        <v>5.2999999999999999E-2</v>
      </c>
      <c r="I37" s="483">
        <v>0.106</v>
      </c>
      <c r="J37" s="390">
        <f t="shared" si="0"/>
        <v>0.159</v>
      </c>
      <c r="K37" s="508">
        <v>7.4999999999999997E-2</v>
      </c>
      <c r="L37" s="385">
        <f t="shared" si="1"/>
        <v>1</v>
      </c>
      <c r="M37" s="84">
        <f t="shared" si="4"/>
        <v>8.249999999999999E-2</v>
      </c>
      <c r="N37" s="88">
        <f>+I37+H37</f>
        <v>0.159</v>
      </c>
      <c r="O37" s="42"/>
      <c r="P37" s="79"/>
      <c r="Q37" s="42"/>
      <c r="R37" s="42"/>
      <c r="S37" s="52">
        <f t="shared" si="2"/>
        <v>2.12</v>
      </c>
      <c r="T37" s="1"/>
      <c r="AP37" s="1"/>
      <c r="AQ37" s="400"/>
    </row>
    <row r="38" spans="1:43" ht="15.75" hidden="1">
      <c r="A38" s="246"/>
      <c r="B38" s="320">
        <f t="shared" si="3"/>
        <v>28</v>
      </c>
      <c r="C38" s="386" t="s">
        <v>30</v>
      </c>
      <c r="D38" s="387" t="s">
        <v>141</v>
      </c>
      <c r="E38" s="388" t="s">
        <v>298</v>
      </c>
      <c r="F38" s="389">
        <v>450</v>
      </c>
      <c r="G38" s="483">
        <v>0</v>
      </c>
      <c r="H38" s="483">
        <v>0.41799999999999998</v>
      </c>
      <c r="I38" s="481">
        <v>0</v>
      </c>
      <c r="J38" s="390">
        <f t="shared" si="0"/>
        <v>0.41799999999999998</v>
      </c>
      <c r="K38" s="508">
        <v>0.374</v>
      </c>
      <c r="L38" s="385">
        <f t="shared" si="1"/>
        <v>1</v>
      </c>
      <c r="M38" s="84">
        <f t="shared" si="4"/>
        <v>0.41139999999999999</v>
      </c>
      <c r="N38" s="88">
        <f>+I38+H38</f>
        <v>0.41799999999999998</v>
      </c>
      <c r="O38" s="42"/>
      <c r="P38" s="42"/>
      <c r="Q38" s="42"/>
      <c r="R38" s="42"/>
      <c r="S38" s="52"/>
      <c r="T38" s="1"/>
      <c r="AP38" s="1"/>
      <c r="AQ38" s="400"/>
    </row>
    <row r="39" spans="1:43" ht="15.75" hidden="1">
      <c r="A39" s="246"/>
      <c r="B39" s="320">
        <f t="shared" si="3"/>
        <v>29</v>
      </c>
      <c r="C39" s="386" t="s">
        <v>29</v>
      </c>
      <c r="D39" s="391" t="s">
        <v>158</v>
      </c>
      <c r="E39" s="388" t="s">
        <v>298</v>
      </c>
      <c r="F39" s="389">
        <v>112</v>
      </c>
      <c r="G39" s="483">
        <v>0.88500000000000001</v>
      </c>
      <c r="H39" s="483">
        <v>0.18099999999999999</v>
      </c>
      <c r="I39" s="481">
        <v>0</v>
      </c>
      <c r="J39" s="390">
        <f t="shared" si="0"/>
        <v>1.0660000000000001</v>
      </c>
      <c r="K39" s="508">
        <v>9.5000000000000001E-2</v>
      </c>
      <c r="L39" s="385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00"/>
    </row>
    <row r="40" spans="1:43" ht="15.75" hidden="1">
      <c r="A40" s="246"/>
      <c r="B40" s="320">
        <f t="shared" si="3"/>
        <v>30</v>
      </c>
      <c r="C40" s="386" t="s">
        <v>29</v>
      </c>
      <c r="D40" s="387" t="s">
        <v>159</v>
      </c>
      <c r="E40" s="388" t="s">
        <v>298</v>
      </c>
      <c r="F40" s="389">
        <v>137</v>
      </c>
      <c r="G40" s="483">
        <v>0</v>
      </c>
      <c r="H40" s="483">
        <v>0.42</v>
      </c>
      <c r="I40" s="481">
        <v>0</v>
      </c>
      <c r="J40" s="390">
        <f t="shared" si="0"/>
        <v>0.42</v>
      </c>
      <c r="K40" s="508">
        <v>0.09</v>
      </c>
      <c r="L40" s="385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00"/>
    </row>
    <row r="41" spans="1:43" ht="15.75" hidden="1">
      <c r="A41" s="246"/>
      <c r="B41" s="320">
        <f t="shared" si="3"/>
        <v>31</v>
      </c>
      <c r="C41" s="386" t="s">
        <v>30</v>
      </c>
      <c r="D41" s="387" t="s">
        <v>160</v>
      </c>
      <c r="E41" s="388" t="s">
        <v>299</v>
      </c>
      <c r="F41" s="389">
        <v>82</v>
      </c>
      <c r="G41" s="483">
        <v>0.21</v>
      </c>
      <c r="H41" s="483">
        <v>0.02</v>
      </c>
      <c r="I41" s="483">
        <v>0.04</v>
      </c>
      <c r="J41" s="390">
        <f t="shared" si="0"/>
        <v>0.26999999999999996</v>
      </c>
      <c r="K41" s="508">
        <v>7.1999999999999995E-2</v>
      </c>
      <c r="L41" s="385">
        <f t="shared" si="1"/>
        <v>1</v>
      </c>
      <c r="M41" s="84">
        <f t="shared" si="4"/>
        <v>7.9199999999999993E-2</v>
      </c>
      <c r="N41" s="88">
        <f>+H41</f>
        <v>0.02</v>
      </c>
      <c r="O41" s="42"/>
      <c r="P41" s="42"/>
      <c r="Q41" s="42"/>
      <c r="R41" s="42"/>
      <c r="S41" s="52">
        <f t="shared" si="2"/>
        <v>3.7499999999999996</v>
      </c>
      <c r="T41" s="1"/>
      <c r="AP41" s="1"/>
      <c r="AQ41" s="400"/>
    </row>
    <row r="42" spans="1:43" ht="15.75" hidden="1">
      <c r="A42" s="246"/>
      <c r="B42" s="320">
        <f t="shared" si="3"/>
        <v>32</v>
      </c>
      <c r="C42" s="386" t="s">
        <v>30</v>
      </c>
      <c r="D42" s="387" t="s">
        <v>346</v>
      </c>
      <c r="E42" s="388" t="s">
        <v>356</v>
      </c>
      <c r="F42" s="389">
        <v>32</v>
      </c>
      <c r="G42" s="483">
        <v>0.34300000000000003</v>
      </c>
      <c r="H42" s="481">
        <v>0</v>
      </c>
      <c r="I42" s="483">
        <v>0.12</v>
      </c>
      <c r="J42" s="390">
        <f t="shared" si="0"/>
        <v>0.46300000000000002</v>
      </c>
      <c r="K42" s="508">
        <v>2.5999999999999999E-2</v>
      </c>
      <c r="L42" s="385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00"/>
    </row>
    <row r="43" spans="1:43" ht="15.75" hidden="1">
      <c r="A43" s="246"/>
      <c r="B43" s="320">
        <f t="shared" si="3"/>
        <v>33</v>
      </c>
      <c r="C43" s="386" t="s">
        <v>228</v>
      </c>
      <c r="D43" s="387" t="s">
        <v>34</v>
      </c>
      <c r="E43" s="388" t="s">
        <v>291</v>
      </c>
      <c r="F43" s="389">
        <v>1896</v>
      </c>
      <c r="G43" s="483">
        <v>0</v>
      </c>
      <c r="H43" s="483">
        <v>0.84199999999999997</v>
      </c>
      <c r="I43" s="481">
        <v>0</v>
      </c>
      <c r="J43" s="390">
        <f t="shared" si="0"/>
        <v>0.84199999999999997</v>
      </c>
      <c r="K43" s="508">
        <v>1.6120000000000001</v>
      </c>
      <c r="L43" s="385">
        <f t="shared" si="1"/>
        <v>0.52233250620347393</v>
      </c>
      <c r="M43" s="84">
        <f t="shared" si="4"/>
        <v>1.7732000000000001</v>
      </c>
      <c r="N43" s="88">
        <f>+I43</f>
        <v>0</v>
      </c>
      <c r="O43" s="42"/>
      <c r="P43" s="42"/>
      <c r="Q43" s="42"/>
      <c r="R43" s="42"/>
      <c r="S43" s="52">
        <f t="shared" si="2"/>
        <v>0.52233250620347393</v>
      </c>
      <c r="T43" s="1"/>
      <c r="AP43" s="1"/>
      <c r="AQ43" s="400"/>
    </row>
    <row r="44" spans="1:43" ht="15.75" hidden="1">
      <c r="A44" s="246"/>
      <c r="B44" s="320">
        <f t="shared" si="3"/>
        <v>34</v>
      </c>
      <c r="C44" s="386" t="s">
        <v>29</v>
      </c>
      <c r="D44" s="387" t="s">
        <v>365</v>
      </c>
      <c r="E44" s="388" t="s">
        <v>291</v>
      </c>
      <c r="F44" s="389">
        <v>525</v>
      </c>
      <c r="G44" s="483">
        <v>0.8</v>
      </c>
      <c r="H44" s="481">
        <v>0</v>
      </c>
      <c r="I44" s="483">
        <v>0.45</v>
      </c>
      <c r="J44" s="390">
        <f t="shared" si="0"/>
        <v>1.25</v>
      </c>
      <c r="K44" s="508">
        <v>0.44600000000000001</v>
      </c>
      <c r="L44" s="385">
        <f t="shared" si="1"/>
        <v>1</v>
      </c>
      <c r="M44" s="84"/>
      <c r="N44" s="88"/>
      <c r="O44" s="42"/>
      <c r="P44" s="42"/>
      <c r="Q44" s="42"/>
      <c r="R44" s="42"/>
      <c r="S44" s="52"/>
      <c r="T44" s="1"/>
      <c r="AP44" s="1"/>
      <c r="AQ44" s="400"/>
    </row>
    <row r="45" spans="1:43" ht="15.75">
      <c r="A45" s="246"/>
      <c r="B45" s="320">
        <f t="shared" si="3"/>
        <v>35</v>
      </c>
      <c r="C45" s="386" t="s">
        <v>31</v>
      </c>
      <c r="D45" s="387" t="s">
        <v>32</v>
      </c>
      <c r="E45" s="388" t="s">
        <v>300</v>
      </c>
      <c r="F45" s="389">
        <v>1811</v>
      </c>
      <c r="G45" s="483">
        <v>0</v>
      </c>
      <c r="H45" s="481">
        <v>0</v>
      </c>
      <c r="I45" s="483">
        <v>0.39700000000000002</v>
      </c>
      <c r="J45" s="390">
        <f t="shared" si="0"/>
        <v>0.39700000000000002</v>
      </c>
      <c r="K45" s="508">
        <v>2.024</v>
      </c>
      <c r="L45" s="385">
        <f t="shared" si="1"/>
        <v>0.19614624505928854</v>
      </c>
      <c r="M45" s="84">
        <f t="shared" si="4"/>
        <v>2.2263999999999999</v>
      </c>
      <c r="N45" s="91"/>
      <c r="O45" s="36"/>
      <c r="P45" s="42"/>
      <c r="Q45" s="42"/>
      <c r="R45" s="42"/>
      <c r="S45" s="52">
        <f t="shared" si="2"/>
        <v>0.19614624505928854</v>
      </c>
      <c r="T45" s="1"/>
      <c r="AP45" s="1"/>
      <c r="AQ45" s="400"/>
    </row>
    <row r="46" spans="1:43" ht="15.75">
      <c r="A46" s="246"/>
      <c r="B46" s="320">
        <f t="shared" si="3"/>
        <v>36</v>
      </c>
      <c r="C46" s="386" t="s">
        <v>29</v>
      </c>
      <c r="D46" s="387" t="s">
        <v>113</v>
      </c>
      <c r="E46" s="388" t="s">
        <v>301</v>
      </c>
      <c r="F46" s="389">
        <v>379</v>
      </c>
      <c r="G46" s="483">
        <v>0.42499999999999999</v>
      </c>
      <c r="H46" s="483">
        <v>0.25</v>
      </c>
      <c r="I46" s="481">
        <v>3</v>
      </c>
      <c r="J46" s="390">
        <f t="shared" si="0"/>
        <v>3.6749999999999998</v>
      </c>
      <c r="K46" s="508">
        <v>0.29099999999999998</v>
      </c>
      <c r="L46" s="385">
        <f t="shared" si="1"/>
        <v>1</v>
      </c>
      <c r="M46" s="84">
        <f t="shared" si="4"/>
        <v>0.3201</v>
      </c>
      <c r="N46" s="88">
        <f>+H46</f>
        <v>0.25</v>
      </c>
      <c r="O46" s="42"/>
      <c r="P46" s="42"/>
      <c r="Q46" s="42"/>
      <c r="R46" s="42"/>
      <c r="S46" s="52">
        <f t="shared" si="2"/>
        <v>12.628865979381443</v>
      </c>
      <c r="T46" s="1"/>
      <c r="AP46" s="1"/>
      <c r="AQ46" s="400"/>
    </row>
    <row r="47" spans="1:43" ht="15.75">
      <c r="A47" s="246"/>
      <c r="B47" s="320">
        <f t="shared" si="3"/>
        <v>37</v>
      </c>
      <c r="C47" s="386" t="s">
        <v>29</v>
      </c>
      <c r="D47" s="392" t="s">
        <v>114</v>
      </c>
      <c r="E47" s="388" t="s">
        <v>301</v>
      </c>
      <c r="F47" s="389">
        <v>215</v>
      </c>
      <c r="G47" s="483">
        <v>0.33500000000000002</v>
      </c>
      <c r="H47" s="483">
        <v>7.6999999999999999E-2</v>
      </c>
      <c r="I47" s="483">
        <v>8.6999999999999994E-2</v>
      </c>
      <c r="J47" s="390">
        <f t="shared" si="0"/>
        <v>0.499</v>
      </c>
      <c r="K47" s="508">
        <v>0.184</v>
      </c>
      <c r="L47" s="385">
        <f t="shared" si="1"/>
        <v>1</v>
      </c>
      <c r="M47" s="84">
        <f t="shared" si="4"/>
        <v>0.2024</v>
      </c>
      <c r="N47" s="88">
        <f>+I47</f>
        <v>8.6999999999999994E-2</v>
      </c>
      <c r="O47" s="42"/>
      <c r="P47" s="42"/>
      <c r="Q47" s="42"/>
      <c r="R47" s="42"/>
      <c r="S47" s="52"/>
      <c r="T47" s="1"/>
      <c r="AP47" s="1"/>
      <c r="AQ47" s="400"/>
    </row>
    <row r="48" spans="1:43" ht="15.75">
      <c r="A48" s="246"/>
      <c r="B48" s="320">
        <f t="shared" si="3"/>
        <v>38</v>
      </c>
      <c r="C48" s="386" t="s">
        <v>29</v>
      </c>
      <c r="D48" s="387" t="s">
        <v>115</v>
      </c>
      <c r="E48" s="388" t="s">
        <v>301</v>
      </c>
      <c r="F48" s="389">
        <v>814</v>
      </c>
      <c r="G48" s="483">
        <v>0</v>
      </c>
      <c r="H48" s="481">
        <v>0</v>
      </c>
      <c r="I48" s="483">
        <v>0.46500000000000002</v>
      </c>
      <c r="J48" s="390">
        <f t="shared" si="0"/>
        <v>0.46500000000000002</v>
      </c>
      <c r="K48" s="508">
        <v>0.67500000000000004</v>
      </c>
      <c r="L48" s="385">
        <f t="shared" si="1"/>
        <v>0.68888888888888888</v>
      </c>
      <c r="M48" s="84"/>
      <c r="N48" s="88"/>
      <c r="O48" s="42"/>
      <c r="P48" s="42"/>
      <c r="Q48" s="42"/>
      <c r="R48" s="42"/>
      <c r="S48" s="52">
        <f t="shared" si="2"/>
        <v>0.68888888888888888</v>
      </c>
      <c r="T48" s="1"/>
      <c r="AP48" s="1"/>
      <c r="AQ48" s="400"/>
    </row>
    <row r="49" spans="1:49" ht="15.75">
      <c r="A49" s="246"/>
      <c r="B49" s="320">
        <f t="shared" si="3"/>
        <v>39</v>
      </c>
      <c r="C49" s="386" t="s">
        <v>29</v>
      </c>
      <c r="D49" s="387" t="s">
        <v>116</v>
      </c>
      <c r="E49" s="388" t="s">
        <v>300</v>
      </c>
      <c r="F49" s="389">
        <v>277</v>
      </c>
      <c r="G49" s="483">
        <v>0</v>
      </c>
      <c r="H49" s="483">
        <v>0.15</v>
      </c>
      <c r="I49" s="481">
        <v>0</v>
      </c>
      <c r="J49" s="390">
        <f t="shared" si="0"/>
        <v>0.15</v>
      </c>
      <c r="K49" s="508">
        <v>0.14199999999999999</v>
      </c>
      <c r="L49" s="385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00"/>
    </row>
    <row r="50" spans="1:49" ht="15.75">
      <c r="A50" s="246"/>
      <c r="B50" s="320">
        <f t="shared" si="3"/>
        <v>40</v>
      </c>
      <c r="C50" s="386" t="s">
        <v>29</v>
      </c>
      <c r="D50" s="387" t="s">
        <v>117</v>
      </c>
      <c r="E50" s="388" t="s">
        <v>302</v>
      </c>
      <c r="F50" s="389">
        <v>61</v>
      </c>
      <c r="G50" s="483">
        <v>0</v>
      </c>
      <c r="H50" s="481">
        <v>0</v>
      </c>
      <c r="I50" s="483">
        <v>3.3000000000000002E-2</v>
      </c>
      <c r="J50" s="390">
        <f t="shared" si="0"/>
        <v>3.3000000000000002E-2</v>
      </c>
      <c r="K50" s="508">
        <v>3.3000000000000002E-2</v>
      </c>
      <c r="L50" s="385">
        <f t="shared" si="1"/>
        <v>1</v>
      </c>
      <c r="M50" s="84">
        <f>+K50*0.1+K50</f>
        <v>3.6299999999999999E-2</v>
      </c>
      <c r="N50" s="90">
        <f>+I50+H50</f>
        <v>3.3000000000000002E-2</v>
      </c>
      <c r="O50" s="80"/>
      <c r="P50" s="42"/>
      <c r="Q50" s="42"/>
      <c r="R50" s="42"/>
      <c r="S50" s="52"/>
      <c r="T50" s="1"/>
      <c r="AP50" s="1"/>
      <c r="AQ50" s="400"/>
    </row>
    <row r="51" spans="1:49" ht="15.75">
      <c r="A51" s="246"/>
      <c r="B51" s="320">
        <f t="shared" si="3"/>
        <v>41</v>
      </c>
      <c r="C51" s="386" t="s">
        <v>29</v>
      </c>
      <c r="D51" s="387" t="s">
        <v>347</v>
      </c>
      <c r="E51" s="388" t="s">
        <v>357</v>
      </c>
      <c r="F51" s="389">
        <v>62</v>
      </c>
      <c r="G51" s="483">
        <v>0</v>
      </c>
      <c r="H51" s="483">
        <v>0.02</v>
      </c>
      <c r="I51" s="481">
        <v>0</v>
      </c>
      <c r="J51" s="390">
        <f t="shared" si="0"/>
        <v>0.02</v>
      </c>
      <c r="K51" s="508">
        <v>4.1000000000000002E-2</v>
      </c>
      <c r="L51" s="385">
        <f t="shared" si="1"/>
        <v>0.48780487804878048</v>
      </c>
      <c r="M51" s="84"/>
      <c r="N51" s="90"/>
      <c r="O51" s="80"/>
      <c r="P51" s="42"/>
      <c r="Q51" s="42"/>
      <c r="R51" s="42"/>
      <c r="S51" s="52"/>
      <c r="T51" s="1"/>
      <c r="AP51" s="1"/>
      <c r="AQ51" s="400"/>
    </row>
    <row r="52" spans="1:49" ht="15.75">
      <c r="A52" s="246"/>
      <c r="B52" s="320">
        <f t="shared" si="3"/>
        <v>42</v>
      </c>
      <c r="C52" s="386" t="s">
        <v>29</v>
      </c>
      <c r="D52" s="387" t="s">
        <v>133</v>
      </c>
      <c r="E52" s="388" t="s">
        <v>285</v>
      </c>
      <c r="F52" s="389">
        <v>647</v>
      </c>
      <c r="G52" s="483">
        <v>0</v>
      </c>
      <c r="H52" s="481">
        <v>0</v>
      </c>
      <c r="I52" s="483">
        <v>0.125</v>
      </c>
      <c r="J52" s="390">
        <f t="shared" si="0"/>
        <v>0.125</v>
      </c>
      <c r="K52" s="508">
        <v>0.40400000000000003</v>
      </c>
      <c r="L52" s="385">
        <f t="shared" si="1"/>
        <v>0.3094059405940594</v>
      </c>
      <c r="M52" s="84">
        <f>+K52*0.1+K52</f>
        <v>0.44440000000000002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00"/>
    </row>
    <row r="53" spans="1:49" ht="15.75">
      <c r="A53" s="246"/>
      <c r="B53" s="320">
        <f t="shared" si="3"/>
        <v>43</v>
      </c>
      <c r="C53" s="386" t="s">
        <v>29</v>
      </c>
      <c r="D53" s="387" t="s">
        <v>154</v>
      </c>
      <c r="E53" s="388" t="s">
        <v>247</v>
      </c>
      <c r="F53" s="389">
        <v>287</v>
      </c>
      <c r="G53" s="483">
        <v>0</v>
      </c>
      <c r="H53" s="481">
        <v>0</v>
      </c>
      <c r="I53" s="483">
        <v>7.6999999999999999E-2</v>
      </c>
      <c r="J53" s="390">
        <f t="shared" si="0"/>
        <v>7.6999999999999999E-2</v>
      </c>
      <c r="K53" s="508">
        <v>0.14299999999999999</v>
      </c>
      <c r="L53" s="385">
        <f t="shared" si="1"/>
        <v>0.53846153846153855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00"/>
    </row>
    <row r="54" spans="1:49" ht="15.75">
      <c r="A54" s="246"/>
      <c r="B54" s="320">
        <f t="shared" si="3"/>
        <v>44</v>
      </c>
      <c r="C54" s="393" t="s">
        <v>29</v>
      </c>
      <c r="D54" s="394" t="s">
        <v>348</v>
      </c>
      <c r="E54" s="395" t="s">
        <v>358</v>
      </c>
      <c r="F54" s="396">
        <v>32</v>
      </c>
      <c r="G54" s="483">
        <v>0</v>
      </c>
      <c r="H54" s="481">
        <v>0</v>
      </c>
      <c r="I54" s="483">
        <v>0</v>
      </c>
      <c r="J54" s="390">
        <f t="shared" si="0"/>
        <v>0</v>
      </c>
      <c r="K54" s="508">
        <v>1E-3</v>
      </c>
      <c r="L54" s="385">
        <f t="shared" si="1"/>
        <v>0</v>
      </c>
      <c r="M54" s="84"/>
      <c r="N54" s="88"/>
      <c r="O54" s="42"/>
      <c r="P54" s="42"/>
      <c r="Q54" s="42"/>
      <c r="R54" s="42"/>
      <c r="S54" s="52"/>
      <c r="T54" s="1"/>
      <c r="AP54" s="1"/>
      <c r="AQ54" s="400"/>
    </row>
    <row r="55" spans="1:49" ht="15.75">
      <c r="A55" s="246"/>
      <c r="B55" s="320">
        <f t="shared" si="3"/>
        <v>45</v>
      </c>
      <c r="C55" s="393" t="s">
        <v>29</v>
      </c>
      <c r="D55" s="394" t="s">
        <v>349</v>
      </c>
      <c r="E55" s="395" t="s">
        <v>359</v>
      </c>
      <c r="F55" s="396">
        <v>286</v>
      </c>
      <c r="G55" s="483">
        <v>0</v>
      </c>
      <c r="H55" s="481">
        <v>0</v>
      </c>
      <c r="I55" s="483">
        <v>0</v>
      </c>
      <c r="J55" s="390">
        <f t="shared" si="0"/>
        <v>0</v>
      </c>
      <c r="K55" s="508">
        <v>3.2000000000000001E-2</v>
      </c>
      <c r="L55" s="385">
        <f t="shared" si="1"/>
        <v>0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00"/>
    </row>
    <row r="56" spans="1:49" ht="15.75">
      <c r="A56" s="246"/>
      <c r="B56" s="320">
        <f t="shared" si="3"/>
        <v>46</v>
      </c>
      <c r="C56" s="393" t="s">
        <v>29</v>
      </c>
      <c r="D56" s="394" t="s">
        <v>350</v>
      </c>
      <c r="E56" s="395" t="s">
        <v>360</v>
      </c>
      <c r="F56" s="396">
        <v>23</v>
      </c>
      <c r="G56" s="483">
        <v>0</v>
      </c>
      <c r="H56" s="481">
        <v>0</v>
      </c>
      <c r="I56" s="483">
        <v>1.9E-2</v>
      </c>
      <c r="J56" s="390">
        <f t="shared" si="0"/>
        <v>1.9E-2</v>
      </c>
      <c r="K56" s="508">
        <v>0.02</v>
      </c>
      <c r="L56" s="385">
        <f t="shared" si="1"/>
        <v>0.95</v>
      </c>
      <c r="M56" s="84"/>
      <c r="N56" s="88"/>
      <c r="O56" s="42"/>
      <c r="P56" s="42"/>
      <c r="Q56" s="42"/>
      <c r="R56" s="42"/>
      <c r="S56" s="52"/>
      <c r="T56" s="1"/>
      <c r="AP56" s="1"/>
      <c r="AQ56" s="400"/>
    </row>
    <row r="57" spans="1:49" ht="15.75">
      <c r="A57" s="246"/>
      <c r="B57" s="320">
        <f t="shared" si="3"/>
        <v>47</v>
      </c>
      <c r="C57" s="393" t="s">
        <v>29</v>
      </c>
      <c r="D57" s="394" t="s">
        <v>351</v>
      </c>
      <c r="E57" s="395" t="s">
        <v>361</v>
      </c>
      <c r="F57" s="396">
        <v>12</v>
      </c>
      <c r="G57" s="483">
        <v>0</v>
      </c>
      <c r="H57" s="481">
        <v>0</v>
      </c>
      <c r="I57" s="483">
        <v>0.01</v>
      </c>
      <c r="J57" s="390">
        <f t="shared" si="0"/>
        <v>0.01</v>
      </c>
      <c r="K57" s="508">
        <v>0.01</v>
      </c>
      <c r="L57" s="385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00"/>
    </row>
    <row r="58" spans="1:49" ht="15.75">
      <c r="A58" s="246"/>
      <c r="B58" s="320">
        <f t="shared" si="3"/>
        <v>48</v>
      </c>
      <c r="C58" s="393" t="s">
        <v>29</v>
      </c>
      <c r="D58" s="394" t="s">
        <v>352</v>
      </c>
      <c r="E58" s="395" t="s">
        <v>362</v>
      </c>
      <c r="F58" s="396">
        <v>126</v>
      </c>
      <c r="G58" s="483">
        <v>0</v>
      </c>
      <c r="H58" s="481">
        <v>0</v>
      </c>
      <c r="I58" s="483">
        <v>0.105</v>
      </c>
      <c r="J58" s="390">
        <f t="shared" si="0"/>
        <v>0.105</v>
      </c>
      <c r="K58" s="508">
        <v>0.107</v>
      </c>
      <c r="L58" s="385">
        <f t="shared" si="1"/>
        <v>0.98130841121495327</v>
      </c>
      <c r="M58" s="84"/>
      <c r="N58" s="88"/>
      <c r="O58" s="42"/>
      <c r="P58" s="42"/>
      <c r="Q58" s="42"/>
      <c r="R58" s="42"/>
      <c r="S58" s="52"/>
      <c r="T58" s="1"/>
      <c r="AP58" s="1"/>
      <c r="AQ58" s="400"/>
    </row>
    <row r="59" spans="1:49" ht="16.5" thickBot="1">
      <c r="A59" s="246"/>
      <c r="B59" s="398">
        <f t="shared" si="3"/>
        <v>49</v>
      </c>
      <c r="C59" s="393" t="s">
        <v>29</v>
      </c>
      <c r="D59" s="394" t="s">
        <v>353</v>
      </c>
      <c r="E59" s="395" t="s">
        <v>362</v>
      </c>
      <c r="F59" s="396">
        <v>237</v>
      </c>
      <c r="G59" s="484">
        <v>0</v>
      </c>
      <c r="H59" s="482">
        <v>0</v>
      </c>
      <c r="I59" s="484">
        <v>0.189</v>
      </c>
      <c r="J59" s="397">
        <f t="shared" si="0"/>
        <v>0.189</v>
      </c>
      <c r="K59" s="509">
        <v>0.20100000000000001</v>
      </c>
      <c r="L59" s="385">
        <f t="shared" si="1"/>
        <v>0.94029850746268651</v>
      </c>
      <c r="M59" s="84"/>
      <c r="N59" s="88"/>
      <c r="O59" s="42"/>
      <c r="P59" s="42"/>
      <c r="Q59" s="42"/>
      <c r="R59" s="42"/>
      <c r="S59" s="52"/>
      <c r="T59" s="1"/>
      <c r="AP59" s="1"/>
      <c r="AQ59" s="400"/>
    </row>
    <row r="60" spans="1:49" s="143" customFormat="1" ht="23.1" customHeight="1" thickBot="1">
      <c r="B60" s="257"/>
      <c r="C60" s="551" t="s">
        <v>388</v>
      </c>
      <c r="D60" s="551"/>
      <c r="E60" s="321"/>
      <c r="F60" s="258">
        <f>SUM(F11:F59)</f>
        <v>45919</v>
      </c>
      <c r="G60" s="260">
        <f>SUM(G11:G59)</f>
        <v>113.89099999999999</v>
      </c>
      <c r="H60" s="260">
        <f>SUM(H11:H59)</f>
        <v>23.088000000000005</v>
      </c>
      <c r="I60" s="260">
        <f>SUM(I11:I59)</f>
        <v>13.453999999999995</v>
      </c>
      <c r="J60" s="399">
        <f>G60+H60+I60</f>
        <v>150.43299999999999</v>
      </c>
      <c r="K60" s="260">
        <f>SUM(K11:K59)</f>
        <v>12.7</v>
      </c>
      <c r="L60" s="259"/>
      <c r="M60" s="228">
        <f>SUM(L11:L53)/44</f>
        <v>0.80360460431376657</v>
      </c>
      <c r="N60" s="229"/>
      <c r="O60" s="230"/>
      <c r="P60" s="230"/>
      <c r="Q60" s="230"/>
      <c r="R60" s="230"/>
      <c r="S60" s="231">
        <f t="shared" si="2"/>
        <v>11.845118110236221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8.045399999999999</v>
      </c>
      <c r="N61" s="92">
        <f>SUM(N11:N52)</f>
        <v>3.1909999999999998</v>
      </c>
      <c r="O61" s="96"/>
      <c r="P61" s="1"/>
      <c r="Q61" s="1"/>
      <c r="R61" s="1"/>
      <c r="S61" s="1"/>
      <c r="T61" s="1"/>
    </row>
    <row r="62" spans="1:49" ht="15.75">
      <c r="B62" s="177" t="s">
        <v>163</v>
      </c>
      <c r="AQ62" s="252" t="s">
        <v>369</v>
      </c>
      <c r="AR62" s="252" t="s">
        <v>370</v>
      </c>
      <c r="AS62" s="252" t="s">
        <v>371</v>
      </c>
      <c r="AT62" s="252" t="s">
        <v>368</v>
      </c>
      <c r="AU62" s="252" t="s">
        <v>372</v>
      </c>
      <c r="AV62" s="252" t="s">
        <v>373</v>
      </c>
    </row>
    <row r="63" spans="1:49" ht="6.95" customHeight="1" thickBot="1">
      <c r="B63" s="175"/>
      <c r="AQ63" s="252"/>
      <c r="AR63" s="252"/>
      <c r="AS63" s="252"/>
      <c r="AT63" s="252"/>
      <c r="AU63" s="252"/>
      <c r="AV63" s="252"/>
    </row>
    <row r="64" spans="1:49" ht="16.5" thickBot="1">
      <c r="B64" s="175"/>
      <c r="C64" s="225"/>
      <c r="D64" s="209" t="s">
        <v>383</v>
      </c>
      <c r="E64" s="178"/>
      <c r="F64" s="236" t="s">
        <v>332</v>
      </c>
      <c r="G64" s="209" t="s">
        <v>328</v>
      </c>
      <c r="AQ64" s="252">
        <v>5</v>
      </c>
      <c r="AR64" s="252">
        <v>18</v>
      </c>
      <c r="AS64" s="252">
        <v>12</v>
      </c>
      <c r="AT64" s="252">
        <v>36</v>
      </c>
      <c r="AU64" s="252">
        <v>27</v>
      </c>
      <c r="AV64" s="252">
        <v>17</v>
      </c>
      <c r="AW64" s="274">
        <f>SUM(AQ64:AV64)</f>
        <v>115</v>
      </c>
    </row>
    <row r="65" spans="2:50" ht="6.95" customHeight="1" thickBot="1">
      <c r="B65" s="175"/>
      <c r="C65" s="177"/>
      <c r="D65" s="210"/>
      <c r="E65" s="177"/>
      <c r="F65"/>
      <c r="G65" s="209"/>
      <c r="AQ65" s="252"/>
      <c r="AR65" s="252"/>
      <c r="AS65" s="252"/>
      <c r="AT65" s="252"/>
      <c r="AU65" s="252"/>
      <c r="AV65" s="252"/>
      <c r="AW65" s="274"/>
    </row>
    <row r="66" spans="2:50" ht="16.5" thickBot="1">
      <c r="B66" s="175"/>
      <c r="C66" s="226"/>
      <c r="D66" s="209" t="s">
        <v>326</v>
      </c>
      <c r="E66" s="177"/>
      <c r="F66" s="236" t="s">
        <v>332</v>
      </c>
      <c r="G66" s="209" t="s">
        <v>329</v>
      </c>
      <c r="AQ66" s="252">
        <v>3</v>
      </c>
      <c r="AR66" s="252">
        <v>0</v>
      </c>
      <c r="AS66" s="252">
        <v>0</v>
      </c>
      <c r="AT66" s="252">
        <v>4</v>
      </c>
      <c r="AU66" s="252">
        <v>0</v>
      </c>
      <c r="AV66" s="252">
        <v>0</v>
      </c>
      <c r="AW66" s="274">
        <f>SUM(AQ66:AV66)</f>
        <v>7</v>
      </c>
    </row>
    <row r="67" spans="2:50" ht="6.95" customHeight="1" thickBot="1">
      <c r="B67" s="175"/>
      <c r="C67" s="177"/>
      <c r="D67" s="210"/>
      <c r="E67" s="177"/>
      <c r="F67"/>
      <c r="G67" s="209"/>
      <c r="AQ67" s="252"/>
      <c r="AR67" s="252"/>
      <c r="AS67" s="252"/>
      <c r="AT67" s="252"/>
      <c r="AU67" s="252"/>
      <c r="AV67" s="252"/>
      <c r="AW67" s="274"/>
    </row>
    <row r="68" spans="2:50" ht="16.5" thickBot="1">
      <c r="B68" s="175"/>
      <c r="C68" s="227"/>
      <c r="D68" s="209" t="s">
        <v>327</v>
      </c>
      <c r="E68" s="177"/>
      <c r="F68" s="236" t="s">
        <v>332</v>
      </c>
      <c r="G68" s="209" t="s">
        <v>330</v>
      </c>
      <c r="AQ68" s="252">
        <v>3</v>
      </c>
      <c r="AR68" s="252">
        <v>0</v>
      </c>
      <c r="AS68" s="252">
        <v>0</v>
      </c>
      <c r="AT68" s="252">
        <v>3</v>
      </c>
      <c r="AU68" s="252">
        <v>0</v>
      </c>
      <c r="AV68" s="252">
        <v>0</v>
      </c>
      <c r="AW68" s="274">
        <f>SUM(AQ68:AV68)</f>
        <v>6</v>
      </c>
    </row>
    <row r="69" spans="2:50" ht="9" customHeight="1" thickBot="1">
      <c r="B69" s="175"/>
      <c r="C69" s="177"/>
      <c r="D69" s="210"/>
      <c r="E69" s="177"/>
      <c r="F69"/>
      <c r="G69" s="209"/>
      <c r="AQ69" s="252"/>
      <c r="AR69" s="252"/>
      <c r="AS69" s="252"/>
      <c r="AT69" s="252"/>
      <c r="AU69" s="252"/>
      <c r="AV69" s="252"/>
      <c r="AW69" s="274"/>
    </row>
    <row r="70" spans="2:50" ht="18.75" thickBot="1">
      <c r="C70" s="255"/>
      <c r="D70" s="209" t="s">
        <v>384</v>
      </c>
      <c r="E70" s="177"/>
      <c r="F70" s="236" t="s">
        <v>332</v>
      </c>
      <c r="G70" s="209" t="s">
        <v>331</v>
      </c>
      <c r="AQ70" s="252">
        <v>6</v>
      </c>
      <c r="AR70" s="252">
        <v>0</v>
      </c>
      <c r="AS70" s="252">
        <v>0</v>
      </c>
      <c r="AT70" s="252">
        <v>1</v>
      </c>
      <c r="AU70" s="252">
        <v>0</v>
      </c>
      <c r="AV70" s="252">
        <v>0</v>
      </c>
      <c r="AW70" s="274">
        <f>SUM(AQ70:AV70)</f>
        <v>7</v>
      </c>
    </row>
    <row r="71" spans="2:50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4"/>
    </row>
    <row r="72" spans="2:50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 t="s">
        <v>438</v>
      </c>
      <c r="AQ72" s="510">
        <v>12</v>
      </c>
      <c r="AR72" s="274">
        <v>0</v>
      </c>
      <c r="AS72" s="274">
        <v>1</v>
      </c>
      <c r="AT72" s="274">
        <v>5</v>
      </c>
      <c r="AU72" s="274">
        <v>2</v>
      </c>
      <c r="AV72" s="274">
        <v>1</v>
      </c>
      <c r="AW72" s="274">
        <f>SUM(AQ72:AV72)</f>
        <v>21</v>
      </c>
    </row>
    <row r="73" spans="2:50" ht="5.25" customHeight="1" thickBot="1">
      <c r="AQ73" s="274"/>
      <c r="AR73" s="274"/>
      <c r="AS73" s="274"/>
      <c r="AT73" s="274"/>
      <c r="AU73" s="274"/>
      <c r="AV73" s="274"/>
      <c r="AW73" s="274">
        <f>SUM(AQ73:AV73)</f>
        <v>0</v>
      </c>
    </row>
    <row r="74" spans="2:50" ht="5.25" customHeight="1" thickBot="1">
      <c r="L74" s="250">
        <v>69</v>
      </c>
      <c r="AQ74" s="274"/>
      <c r="AR74" s="274"/>
      <c r="AS74" s="274"/>
      <c r="AT74" s="274"/>
      <c r="AU74" s="274"/>
      <c r="AV74" s="274"/>
      <c r="AW74" s="274"/>
    </row>
    <row r="75" spans="2:50" ht="15.75" thickBot="1">
      <c r="L75" s="248"/>
      <c r="AQ75" s="274">
        <f t="shared" ref="AQ75:AV75" si="5">SUM(AQ64:AQ72)</f>
        <v>29</v>
      </c>
      <c r="AR75" s="274">
        <f t="shared" si="5"/>
        <v>18</v>
      </c>
      <c r="AS75" s="274">
        <f t="shared" si="5"/>
        <v>13</v>
      </c>
      <c r="AT75" s="274">
        <f t="shared" si="5"/>
        <v>49</v>
      </c>
      <c r="AU75" s="274">
        <f t="shared" si="5"/>
        <v>29</v>
      </c>
      <c r="AV75" s="274">
        <f t="shared" si="5"/>
        <v>18</v>
      </c>
      <c r="AW75" s="274">
        <f>SUM(AQ75:AV75)</f>
        <v>156</v>
      </c>
      <c r="AX75" s="274">
        <f>AW64+AW66+AW68+AW70+AW72</f>
        <v>156</v>
      </c>
    </row>
    <row r="76" spans="2:50" ht="16.5" thickBot="1">
      <c r="L76" s="251">
        <v>4</v>
      </c>
    </row>
    <row r="77" spans="2:50" ht="15.75" thickBot="1">
      <c r="L77" s="248"/>
    </row>
    <row r="78" spans="2:50" ht="16.5" thickBot="1">
      <c r="L78" s="249">
        <v>11</v>
      </c>
    </row>
    <row r="79" spans="2:50" ht="15.75" thickBot="1">
      <c r="L79" s="248"/>
    </row>
    <row r="80" spans="2:50" ht="16.5" thickBot="1">
      <c r="L80" s="254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59" priority="1" operator="lessThan">
      <formula>0.3</formula>
    </cfRule>
    <cfRule type="cellIs" dxfId="58" priority="2" operator="between">
      <formula>0.3</formula>
      <formula>0.5</formula>
    </cfRule>
    <cfRule type="cellIs" dxfId="57" priority="3" operator="between">
      <formula>0.5</formula>
      <formula>0.7</formula>
    </cfRule>
    <cfRule type="cellIs" dxfId="56" priority="4" operator="greaterThan">
      <formula>0.7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10000" scale="80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52" zoomScale="50" zoomScaleNormal="50" workbookViewId="0">
      <selection activeCell="A60" sqref="A60:L75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30.42578125" customWidth="1"/>
    <col min="38" max="38" width="9.140625" customWidth="1"/>
  </cols>
  <sheetData>
    <row r="1" spans="2:40" ht="18">
      <c r="B1" s="556" t="s">
        <v>224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190"/>
    </row>
    <row r="2" spans="2:40" ht="18">
      <c r="B2" s="556" t="s">
        <v>387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190"/>
    </row>
    <row r="3" spans="2:40" ht="18">
      <c r="B3" s="556" t="s">
        <v>445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190"/>
    </row>
    <row r="4" spans="2:40" ht="6.75" customHeight="1" thickBot="1">
      <c r="B4" s="175" t="s">
        <v>381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7" t="s">
        <v>0</v>
      </c>
      <c r="C5" s="566" t="s">
        <v>89</v>
      </c>
      <c r="D5" s="559" t="s">
        <v>189</v>
      </c>
      <c r="E5" s="433"/>
      <c r="F5" s="433" t="s">
        <v>45</v>
      </c>
      <c r="G5" s="433" t="s">
        <v>51</v>
      </c>
      <c r="H5" s="561" t="s">
        <v>48</v>
      </c>
      <c r="I5" s="561"/>
      <c r="J5" s="433" t="s">
        <v>51</v>
      </c>
      <c r="K5" s="433" t="s">
        <v>51</v>
      </c>
      <c r="L5" s="434" t="s">
        <v>54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8"/>
      <c r="C6" s="567"/>
      <c r="D6" s="560"/>
      <c r="E6" s="435" t="s">
        <v>52</v>
      </c>
      <c r="F6" s="435" t="s">
        <v>46</v>
      </c>
      <c r="G6" s="435" t="s">
        <v>56</v>
      </c>
      <c r="H6" s="435" t="s">
        <v>49</v>
      </c>
      <c r="I6" s="435" t="s">
        <v>50</v>
      </c>
      <c r="J6" s="435" t="s">
        <v>52</v>
      </c>
      <c r="K6" s="435" t="s">
        <v>53</v>
      </c>
      <c r="L6" s="563" t="s">
        <v>55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8"/>
      <c r="C7" s="568"/>
      <c r="D7" s="560"/>
      <c r="E7" s="436"/>
      <c r="F7" s="436" t="s">
        <v>47</v>
      </c>
      <c r="G7" s="436" t="s">
        <v>403</v>
      </c>
      <c r="H7" s="436" t="s">
        <v>403</v>
      </c>
      <c r="I7" s="436" t="s">
        <v>403</v>
      </c>
      <c r="J7" s="436" t="s">
        <v>403</v>
      </c>
      <c r="K7" s="436" t="s">
        <v>403</v>
      </c>
      <c r="L7" s="564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37">
        <v>1</v>
      </c>
      <c r="C8" s="438">
        <v>2</v>
      </c>
      <c r="D8" s="438">
        <v>3</v>
      </c>
      <c r="E8" s="438"/>
      <c r="F8" s="435">
        <v>4</v>
      </c>
      <c r="G8" s="438">
        <v>5</v>
      </c>
      <c r="H8" s="438">
        <v>6</v>
      </c>
      <c r="I8" s="438">
        <v>7</v>
      </c>
      <c r="J8" s="438" t="s">
        <v>58</v>
      </c>
      <c r="K8" s="438">
        <v>9</v>
      </c>
      <c r="L8" s="439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83" t="s">
        <v>67</v>
      </c>
      <c r="C9" s="570" t="s">
        <v>68</v>
      </c>
      <c r="D9" s="571"/>
      <c r="E9" s="324"/>
      <c r="F9" s="284"/>
      <c r="G9" s="284"/>
      <c r="H9" s="284"/>
      <c r="I9" s="284"/>
      <c r="J9" s="284"/>
      <c r="K9" s="284"/>
      <c r="L9" s="285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hidden="1" customHeight="1">
      <c r="B10" s="330">
        <v>1</v>
      </c>
      <c r="C10" s="331" t="s">
        <v>8</v>
      </c>
      <c r="D10" s="331" t="s">
        <v>191</v>
      </c>
      <c r="E10" s="353" t="s">
        <v>238</v>
      </c>
      <c r="F10" s="354">
        <v>3040</v>
      </c>
      <c r="G10" s="459">
        <v>0</v>
      </c>
      <c r="H10" s="460">
        <v>0</v>
      </c>
      <c r="I10" s="461"/>
      <c r="J10" s="355">
        <f t="shared" ref="J10:J23" si="0">G10+H10+I10</f>
        <v>0</v>
      </c>
      <c r="K10" s="476">
        <v>0</v>
      </c>
      <c r="L10" s="356">
        <f>IF(K10=0,0,(IF(J10/K10&gt;1,1,J10/K10)))</f>
        <v>0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8" t="s">
        <v>441</v>
      </c>
      <c r="AK10" s="234"/>
      <c r="AL10" s="174"/>
      <c r="AM10" s="174"/>
      <c r="AN10" s="174"/>
    </row>
    <row r="11" spans="2:40" ht="18.75" hidden="1" customHeight="1">
      <c r="B11" s="333">
        <f t="shared" ref="B11:B38" si="1">+B10+1</f>
        <v>2</v>
      </c>
      <c r="C11" s="334" t="s">
        <v>8</v>
      </c>
      <c r="D11" s="334" t="s">
        <v>60</v>
      </c>
      <c r="E11" s="357" t="s">
        <v>239</v>
      </c>
      <c r="F11" s="358">
        <v>3517</v>
      </c>
      <c r="G11" s="459">
        <v>0</v>
      </c>
      <c r="H11" s="462"/>
      <c r="I11" s="459">
        <v>0</v>
      </c>
      <c r="J11" s="355">
        <f t="shared" si="0"/>
        <v>0</v>
      </c>
      <c r="K11" s="477">
        <v>0</v>
      </c>
      <c r="L11" s="356">
        <f t="shared" ref="L11:L38" si="2">IF(K11=0,0,(IF(J11/K11&gt;1,1,J11/K11)))</f>
        <v>0</v>
      </c>
      <c r="M11" s="193"/>
      <c r="AJ11" s="239" t="s">
        <v>441</v>
      </c>
    </row>
    <row r="12" spans="2:40" ht="18.75" hidden="1" customHeight="1">
      <c r="B12" s="333">
        <f t="shared" si="1"/>
        <v>3</v>
      </c>
      <c r="C12" s="334" t="s">
        <v>180</v>
      </c>
      <c r="D12" s="334" t="s">
        <v>59</v>
      </c>
      <c r="E12" s="359" t="s">
        <v>241</v>
      </c>
      <c r="F12" s="360">
        <v>7208</v>
      </c>
      <c r="G12" s="459">
        <v>42.862000000000002</v>
      </c>
      <c r="H12" s="459">
        <v>2.4700000000000002</v>
      </c>
      <c r="I12" s="459">
        <v>1.264</v>
      </c>
      <c r="J12" s="355">
        <f t="shared" si="0"/>
        <v>46.596000000000004</v>
      </c>
      <c r="K12" s="477">
        <v>7</v>
      </c>
      <c r="L12" s="356">
        <f t="shared" si="2"/>
        <v>1</v>
      </c>
      <c r="M12" s="193"/>
      <c r="AJ12" s="238" t="s">
        <v>441</v>
      </c>
    </row>
    <row r="13" spans="2:40" ht="18.75" hidden="1" customHeight="1">
      <c r="B13" s="333">
        <f t="shared" si="1"/>
        <v>4</v>
      </c>
      <c r="C13" s="334" t="s">
        <v>3</v>
      </c>
      <c r="D13" s="334" t="s">
        <v>188</v>
      </c>
      <c r="E13" s="357" t="s">
        <v>240</v>
      </c>
      <c r="F13" s="358">
        <v>26952</v>
      </c>
      <c r="G13" s="459">
        <v>0</v>
      </c>
      <c r="H13" s="459">
        <v>7.4349999999999996</v>
      </c>
      <c r="I13" s="462"/>
      <c r="J13" s="355">
        <f t="shared" si="0"/>
        <v>7.4349999999999996</v>
      </c>
      <c r="K13" s="477">
        <v>26</v>
      </c>
      <c r="L13" s="356">
        <f t="shared" si="2"/>
        <v>0.28596153846153843</v>
      </c>
      <c r="M13" s="193"/>
      <c r="AJ13" s="240" t="s">
        <v>442</v>
      </c>
    </row>
    <row r="14" spans="2:40" ht="18.75" hidden="1" customHeight="1">
      <c r="B14" s="333">
        <f t="shared" si="1"/>
        <v>5</v>
      </c>
      <c r="C14" s="334" t="s">
        <v>7</v>
      </c>
      <c r="D14" s="334" t="s">
        <v>209</v>
      </c>
      <c r="E14" s="361" t="s">
        <v>248</v>
      </c>
      <c r="F14" s="358">
        <v>8882</v>
      </c>
      <c r="G14" s="459">
        <v>52.612000000000002</v>
      </c>
      <c r="H14" s="463"/>
      <c r="I14" s="459">
        <v>10.693</v>
      </c>
      <c r="J14" s="355">
        <f t="shared" si="0"/>
        <v>63.305</v>
      </c>
      <c r="K14" s="477">
        <v>9</v>
      </c>
      <c r="L14" s="356">
        <f t="shared" si="2"/>
        <v>1</v>
      </c>
      <c r="M14" s="193"/>
      <c r="AJ14" s="241" t="s">
        <v>442</v>
      </c>
    </row>
    <row r="15" spans="2:40" ht="18.75" hidden="1" customHeight="1">
      <c r="B15" s="333">
        <f t="shared" si="1"/>
        <v>6</v>
      </c>
      <c r="C15" s="334" t="s">
        <v>212</v>
      </c>
      <c r="D15" s="334" t="s">
        <v>210</v>
      </c>
      <c r="E15" s="361" t="s">
        <v>249</v>
      </c>
      <c r="F15" s="358">
        <v>3211</v>
      </c>
      <c r="G15" s="459">
        <v>0</v>
      </c>
      <c r="H15" s="463"/>
      <c r="I15" s="459">
        <v>0</v>
      </c>
      <c r="J15" s="355">
        <f t="shared" si="0"/>
        <v>0</v>
      </c>
      <c r="K15" s="477">
        <v>0</v>
      </c>
      <c r="L15" s="356">
        <f t="shared" si="2"/>
        <v>0</v>
      </c>
      <c r="M15" s="193"/>
      <c r="AJ15" s="242" t="s">
        <v>442</v>
      </c>
    </row>
    <row r="16" spans="2:40" ht="18.75" hidden="1" customHeight="1">
      <c r="B16" s="333">
        <f t="shared" si="1"/>
        <v>7</v>
      </c>
      <c r="C16" s="334" t="s">
        <v>7</v>
      </c>
      <c r="D16" s="334" t="s">
        <v>211</v>
      </c>
      <c r="E16" s="361" t="s">
        <v>250</v>
      </c>
      <c r="F16" s="362">
        <v>7086</v>
      </c>
      <c r="G16" s="459">
        <v>1.3340000000000001</v>
      </c>
      <c r="H16" s="464">
        <v>0.748</v>
      </c>
      <c r="I16" s="459">
        <v>7.5019999999999998</v>
      </c>
      <c r="J16" s="355">
        <f t="shared" si="0"/>
        <v>9.5839999999999996</v>
      </c>
      <c r="K16" s="477">
        <v>7</v>
      </c>
      <c r="L16" s="356">
        <f t="shared" si="2"/>
        <v>1</v>
      </c>
      <c r="M16" s="193"/>
      <c r="AJ16" s="241"/>
    </row>
    <row r="17" spans="2:37" ht="18.75" hidden="1" customHeight="1">
      <c r="B17" s="333">
        <f t="shared" si="1"/>
        <v>8</v>
      </c>
      <c r="C17" s="334" t="s">
        <v>213</v>
      </c>
      <c r="D17" s="334" t="s">
        <v>214</v>
      </c>
      <c r="E17" s="361" t="s">
        <v>232</v>
      </c>
      <c r="F17" s="362">
        <v>2417</v>
      </c>
      <c r="G17" s="459">
        <v>0</v>
      </c>
      <c r="H17" s="465"/>
      <c r="I17" s="459">
        <v>0</v>
      </c>
      <c r="J17" s="355">
        <f t="shared" si="0"/>
        <v>0</v>
      </c>
      <c r="K17" s="477">
        <v>0</v>
      </c>
      <c r="L17" s="356">
        <f t="shared" si="2"/>
        <v>0</v>
      </c>
      <c r="M17" s="193"/>
      <c r="AJ17" s="238" t="s">
        <v>443</v>
      </c>
    </row>
    <row r="18" spans="2:37" ht="18.75" hidden="1" customHeight="1">
      <c r="B18" s="333">
        <v>9</v>
      </c>
      <c r="C18" s="334" t="s">
        <v>3</v>
      </c>
      <c r="D18" s="334" t="s">
        <v>215</v>
      </c>
      <c r="E18" s="361" t="s">
        <v>389</v>
      </c>
      <c r="F18" s="362">
        <v>4166</v>
      </c>
      <c r="G18" s="459">
        <v>0</v>
      </c>
      <c r="H18" s="465"/>
      <c r="I18" s="459">
        <v>2.2719999999999998</v>
      </c>
      <c r="J18" s="355">
        <f t="shared" si="0"/>
        <v>2.2719999999999998</v>
      </c>
      <c r="K18" s="477">
        <v>4</v>
      </c>
      <c r="L18" s="356">
        <f t="shared" si="2"/>
        <v>0.56799999999999995</v>
      </c>
      <c r="M18" s="193"/>
      <c r="AJ18" s="240"/>
    </row>
    <row r="19" spans="2:37" ht="18.75" hidden="1" customHeight="1">
      <c r="B19" s="333">
        <f t="shared" si="1"/>
        <v>10</v>
      </c>
      <c r="C19" s="334" t="s">
        <v>3</v>
      </c>
      <c r="D19" s="334" t="s">
        <v>216</v>
      </c>
      <c r="E19" s="361" t="s">
        <v>389</v>
      </c>
      <c r="F19" s="362">
        <v>5903</v>
      </c>
      <c r="G19" s="459">
        <v>0</v>
      </c>
      <c r="H19" s="477">
        <v>1.7</v>
      </c>
      <c r="I19" s="466"/>
      <c r="J19" s="355">
        <f t="shared" si="0"/>
        <v>1.7</v>
      </c>
      <c r="K19" s="477">
        <v>6</v>
      </c>
      <c r="L19" s="356">
        <f t="shared" si="2"/>
        <v>0.28333333333333333</v>
      </c>
      <c r="M19" s="193"/>
      <c r="AJ19" s="242"/>
    </row>
    <row r="20" spans="2:37" ht="18.75" hidden="1" customHeight="1">
      <c r="B20" s="333">
        <f t="shared" si="1"/>
        <v>11</v>
      </c>
      <c r="C20" s="334" t="s">
        <v>218</v>
      </c>
      <c r="D20" s="334" t="s">
        <v>219</v>
      </c>
      <c r="E20" s="361" t="s">
        <v>251</v>
      </c>
      <c r="F20" s="362">
        <v>7439</v>
      </c>
      <c r="G20" s="459">
        <v>0</v>
      </c>
      <c r="H20" s="465"/>
      <c r="I20" s="459">
        <v>3.1</v>
      </c>
      <c r="J20" s="355">
        <f t="shared" si="0"/>
        <v>3.1</v>
      </c>
      <c r="K20" s="477">
        <v>7</v>
      </c>
      <c r="L20" s="356">
        <f t="shared" si="2"/>
        <v>0.44285714285714289</v>
      </c>
      <c r="M20" s="193"/>
      <c r="AJ20" s="242" t="s">
        <v>444</v>
      </c>
      <c r="AK20" s="246"/>
    </row>
    <row r="21" spans="2:37" ht="18.75" hidden="1" customHeight="1">
      <c r="B21" s="333">
        <f t="shared" si="1"/>
        <v>12</v>
      </c>
      <c r="C21" s="334" t="s">
        <v>218</v>
      </c>
      <c r="D21" s="334" t="s">
        <v>229</v>
      </c>
      <c r="E21" s="357" t="s">
        <v>233</v>
      </c>
      <c r="F21" s="362">
        <v>6632</v>
      </c>
      <c r="G21" s="459">
        <v>0</v>
      </c>
      <c r="H21" s="465"/>
      <c r="I21" s="459">
        <v>1.516</v>
      </c>
      <c r="J21" s="355">
        <f t="shared" si="0"/>
        <v>1.516</v>
      </c>
      <c r="K21" s="477">
        <v>6</v>
      </c>
      <c r="L21" s="356">
        <f t="shared" si="2"/>
        <v>0.25266666666666665</v>
      </c>
      <c r="M21" s="193"/>
      <c r="AJ21" s="242" t="s">
        <v>443</v>
      </c>
      <c r="AK21" s="246"/>
    </row>
    <row r="22" spans="2:37" ht="18.75" hidden="1" customHeight="1">
      <c r="B22" s="333">
        <f t="shared" si="1"/>
        <v>13</v>
      </c>
      <c r="C22" s="334" t="s">
        <v>218</v>
      </c>
      <c r="D22" s="334" t="s">
        <v>220</v>
      </c>
      <c r="E22" s="357" t="s">
        <v>234</v>
      </c>
      <c r="F22" s="362">
        <v>7634</v>
      </c>
      <c r="G22" s="459">
        <v>0</v>
      </c>
      <c r="H22" s="465"/>
      <c r="I22" s="459">
        <v>7.42</v>
      </c>
      <c r="J22" s="355">
        <f t="shared" si="0"/>
        <v>7.42</v>
      </c>
      <c r="K22" s="477">
        <v>7.6</v>
      </c>
      <c r="L22" s="356">
        <f t="shared" si="2"/>
        <v>0.97631578947368425</v>
      </c>
      <c r="M22" s="193"/>
      <c r="AJ22" s="242"/>
      <c r="AK22" s="246"/>
    </row>
    <row r="23" spans="2:37" ht="18.75" hidden="1" customHeight="1">
      <c r="B23" s="333">
        <f t="shared" si="1"/>
        <v>14</v>
      </c>
      <c r="C23" s="334" t="s">
        <v>218</v>
      </c>
      <c r="D23" s="334" t="s">
        <v>226</v>
      </c>
      <c r="E23" s="357" t="s">
        <v>235</v>
      </c>
      <c r="F23" s="362">
        <v>3940</v>
      </c>
      <c r="G23" s="459">
        <v>0</v>
      </c>
      <c r="H23" s="467">
        <v>0.77</v>
      </c>
      <c r="I23" s="468"/>
      <c r="J23" s="355">
        <f t="shared" si="0"/>
        <v>0.77</v>
      </c>
      <c r="K23" s="477">
        <v>3.9</v>
      </c>
      <c r="L23" s="356">
        <f t="shared" si="2"/>
        <v>0.19743589743589746</v>
      </c>
      <c r="M23" s="193"/>
      <c r="AJ23" s="242"/>
      <c r="AK23" s="246"/>
    </row>
    <row r="24" spans="2:37" ht="18.75" hidden="1" customHeight="1">
      <c r="B24" s="333">
        <f t="shared" si="1"/>
        <v>15</v>
      </c>
      <c r="C24" s="334" t="s">
        <v>9</v>
      </c>
      <c r="D24" s="334" t="s">
        <v>79</v>
      </c>
      <c r="E24" s="357" t="s">
        <v>252</v>
      </c>
      <c r="F24" s="358">
        <v>1176</v>
      </c>
      <c r="G24" s="469">
        <v>0</v>
      </c>
      <c r="H24" s="470">
        <v>0</v>
      </c>
      <c r="I24" s="471">
        <v>0</v>
      </c>
      <c r="J24" s="355">
        <f>G24+H24+I24</f>
        <v>0</v>
      </c>
      <c r="K24" s="477">
        <v>0</v>
      </c>
      <c r="L24" s="356">
        <f t="shared" si="2"/>
        <v>0</v>
      </c>
      <c r="M24" s="193"/>
      <c r="AJ24" s="243" t="s">
        <v>441</v>
      </c>
      <c r="AK24" s="246"/>
    </row>
    <row r="25" spans="2:37" ht="18.75">
      <c r="B25" s="333">
        <f t="shared" si="1"/>
        <v>16</v>
      </c>
      <c r="C25" s="334" t="s">
        <v>217</v>
      </c>
      <c r="D25" s="334" t="s">
        <v>62</v>
      </c>
      <c r="E25" s="357" t="s">
        <v>231</v>
      </c>
      <c r="F25" s="358">
        <v>500</v>
      </c>
      <c r="G25" s="470">
        <v>0</v>
      </c>
      <c r="H25" s="472"/>
      <c r="I25" s="471">
        <v>0</v>
      </c>
      <c r="J25" s="355">
        <f>G25+H25+I25</f>
        <v>0</v>
      </c>
      <c r="K25" s="477">
        <v>0</v>
      </c>
      <c r="L25" s="356">
        <f t="shared" si="2"/>
        <v>0</v>
      </c>
      <c r="M25" s="193"/>
      <c r="AJ25" s="243" t="s">
        <v>441</v>
      </c>
      <c r="AK25" s="246"/>
    </row>
    <row r="26" spans="2:37" ht="18.75">
      <c r="B26" s="333">
        <f t="shared" si="1"/>
        <v>17</v>
      </c>
      <c r="C26" s="334" t="s">
        <v>8</v>
      </c>
      <c r="D26" s="334" t="s">
        <v>80</v>
      </c>
      <c r="E26" s="357" t="s">
        <v>253</v>
      </c>
      <c r="F26" s="358">
        <v>1330</v>
      </c>
      <c r="G26" s="470">
        <v>0</v>
      </c>
      <c r="H26" s="470">
        <v>0</v>
      </c>
      <c r="I26" s="472"/>
      <c r="J26" s="355">
        <f>G26+H26+I26</f>
        <v>0</v>
      </c>
      <c r="K26" s="477">
        <v>0</v>
      </c>
      <c r="L26" s="356">
        <f t="shared" si="2"/>
        <v>0</v>
      </c>
      <c r="M26" s="193"/>
      <c r="AJ26" s="240" t="s">
        <v>441</v>
      </c>
      <c r="AK26" s="246"/>
    </row>
    <row r="27" spans="2:37" ht="23.1" customHeight="1">
      <c r="B27" s="333">
        <f t="shared" si="1"/>
        <v>18</v>
      </c>
      <c r="C27" s="334" t="s">
        <v>8</v>
      </c>
      <c r="D27" s="334" t="s">
        <v>153</v>
      </c>
      <c r="E27" s="361" t="s">
        <v>254</v>
      </c>
      <c r="F27" s="358">
        <v>2388</v>
      </c>
      <c r="G27" s="470">
        <v>0</v>
      </c>
      <c r="H27" s="472"/>
      <c r="I27" s="470">
        <v>0</v>
      </c>
      <c r="J27" s="355">
        <f>G27+H27+I27</f>
        <v>0</v>
      </c>
      <c r="K27" s="477">
        <v>0</v>
      </c>
      <c r="L27" s="356">
        <f t="shared" si="2"/>
        <v>0</v>
      </c>
      <c r="M27" s="193"/>
      <c r="AJ27" s="243" t="s">
        <v>441</v>
      </c>
      <c r="AK27" s="246"/>
    </row>
    <row r="28" spans="2:37" ht="23.1" customHeight="1">
      <c r="B28" s="333">
        <f t="shared" si="1"/>
        <v>19</v>
      </c>
      <c r="C28" s="334" t="s">
        <v>8</v>
      </c>
      <c r="D28" s="334" t="s">
        <v>152</v>
      </c>
      <c r="E28" s="361" t="s">
        <v>255</v>
      </c>
      <c r="F28" s="358">
        <v>1521</v>
      </c>
      <c r="G28" s="470">
        <v>0</v>
      </c>
      <c r="H28" s="472"/>
      <c r="I28" s="470">
        <v>0</v>
      </c>
      <c r="J28" s="355">
        <f>G28+H28+I28</f>
        <v>0</v>
      </c>
      <c r="K28" s="477">
        <v>0</v>
      </c>
      <c r="L28" s="356">
        <f t="shared" si="2"/>
        <v>0</v>
      </c>
      <c r="M28" s="193"/>
      <c r="AJ28" s="243" t="s">
        <v>441</v>
      </c>
      <c r="AK28" s="246"/>
    </row>
    <row r="29" spans="2:37" ht="23.1" customHeight="1">
      <c r="B29" s="333">
        <f t="shared" si="1"/>
        <v>20</v>
      </c>
      <c r="C29" s="334" t="s">
        <v>7</v>
      </c>
      <c r="D29" s="334" t="s">
        <v>405</v>
      </c>
      <c r="E29" s="357" t="s">
        <v>248</v>
      </c>
      <c r="F29" s="358">
        <v>2525</v>
      </c>
      <c r="G29" s="470">
        <v>0</v>
      </c>
      <c r="H29" s="470">
        <v>0.05</v>
      </c>
      <c r="I29" s="470">
        <v>6.4210000000000003</v>
      </c>
      <c r="J29" s="355">
        <f>I29+H29+G29</f>
        <v>6.4710000000000001</v>
      </c>
      <c r="K29" s="477">
        <v>2</v>
      </c>
      <c r="L29" s="356">
        <f t="shared" si="2"/>
        <v>1</v>
      </c>
      <c r="M29" s="193"/>
      <c r="AJ29" s="243"/>
      <c r="AK29" s="246"/>
    </row>
    <row r="30" spans="2:37" ht="23.1" customHeight="1">
      <c r="B30" s="333">
        <f>+B29+1</f>
        <v>21</v>
      </c>
      <c r="C30" s="334" t="s">
        <v>181</v>
      </c>
      <c r="D30" s="334" t="s">
        <v>176</v>
      </c>
      <c r="E30" s="357" t="s">
        <v>233</v>
      </c>
      <c r="F30" s="358">
        <v>1870</v>
      </c>
      <c r="G30" s="470">
        <v>0</v>
      </c>
      <c r="H30" s="470">
        <v>0</v>
      </c>
      <c r="I30" s="470">
        <v>0</v>
      </c>
      <c r="J30" s="355">
        <f t="shared" ref="J30:J37" si="3">I30+H30+G30</f>
        <v>0</v>
      </c>
      <c r="K30" s="477">
        <v>0</v>
      </c>
      <c r="L30" s="356">
        <f t="shared" si="2"/>
        <v>0</v>
      </c>
      <c r="M30" s="193"/>
      <c r="AJ30" s="243" t="s">
        <v>441</v>
      </c>
      <c r="AK30" s="246"/>
    </row>
    <row r="31" spans="2:37" ht="23.1" customHeight="1">
      <c r="B31" s="333">
        <f t="shared" si="1"/>
        <v>22</v>
      </c>
      <c r="C31" s="334" t="s">
        <v>181</v>
      </c>
      <c r="D31" s="334" t="s">
        <v>177</v>
      </c>
      <c r="E31" s="357" t="s">
        <v>256</v>
      </c>
      <c r="F31" s="358">
        <v>600</v>
      </c>
      <c r="G31" s="470">
        <v>0</v>
      </c>
      <c r="H31" s="472"/>
      <c r="I31" s="470">
        <v>0</v>
      </c>
      <c r="J31" s="355">
        <f t="shared" si="3"/>
        <v>0</v>
      </c>
      <c r="K31" s="477">
        <v>0</v>
      </c>
      <c r="L31" s="356">
        <f t="shared" si="2"/>
        <v>0</v>
      </c>
      <c r="M31" s="193"/>
      <c r="AJ31" s="244" t="s">
        <v>441</v>
      </c>
      <c r="AK31" s="246"/>
    </row>
    <row r="32" spans="2:37" ht="23.1" customHeight="1">
      <c r="B32" s="333">
        <f t="shared" si="1"/>
        <v>23</v>
      </c>
      <c r="C32" s="334" t="s">
        <v>183</v>
      </c>
      <c r="D32" s="334" t="s">
        <v>190</v>
      </c>
      <c r="E32" s="357" t="s">
        <v>257</v>
      </c>
      <c r="F32" s="358" t="s">
        <v>389</v>
      </c>
      <c r="G32" s="470">
        <v>0</v>
      </c>
      <c r="H32" s="470">
        <v>0</v>
      </c>
      <c r="I32" s="472"/>
      <c r="J32" s="355">
        <f t="shared" si="3"/>
        <v>0</v>
      </c>
      <c r="K32" s="477">
        <v>0</v>
      </c>
      <c r="L32" s="356">
        <f t="shared" si="2"/>
        <v>0</v>
      </c>
      <c r="M32" s="193"/>
      <c r="AJ32" s="244" t="s">
        <v>441</v>
      </c>
      <c r="AK32" s="246"/>
    </row>
    <row r="33" spans="2:37" ht="23.1" customHeight="1">
      <c r="B33" s="333">
        <f t="shared" si="1"/>
        <v>24</v>
      </c>
      <c r="C33" s="334" t="s">
        <v>182</v>
      </c>
      <c r="D33" s="334" t="s">
        <v>207</v>
      </c>
      <c r="E33" s="361" t="s">
        <v>258</v>
      </c>
      <c r="F33" s="358">
        <v>1704</v>
      </c>
      <c r="G33" s="470">
        <v>0</v>
      </c>
      <c r="H33" s="470">
        <v>0.47199999999999998</v>
      </c>
      <c r="I33" s="473">
        <v>0</v>
      </c>
      <c r="J33" s="355">
        <f t="shared" si="3"/>
        <v>0.47199999999999998</v>
      </c>
      <c r="K33" s="477">
        <v>1.337</v>
      </c>
      <c r="L33" s="356">
        <f t="shared" si="2"/>
        <v>0.35302916978309645</v>
      </c>
      <c r="M33" s="193"/>
      <c r="AJ33" s="244"/>
      <c r="AK33" s="246"/>
    </row>
    <row r="34" spans="2:37" ht="23.1" customHeight="1">
      <c r="B34" s="333">
        <f t="shared" si="1"/>
        <v>25</v>
      </c>
      <c r="C34" s="334" t="s">
        <v>182</v>
      </c>
      <c r="D34" s="334" t="s">
        <v>178</v>
      </c>
      <c r="E34" s="357" t="s">
        <v>259</v>
      </c>
      <c r="F34" s="358">
        <v>824</v>
      </c>
      <c r="G34" s="459">
        <v>0</v>
      </c>
      <c r="H34" s="470">
        <v>9.6000000000000002E-2</v>
      </c>
      <c r="I34" s="472"/>
      <c r="J34" s="355">
        <f t="shared" si="3"/>
        <v>9.6000000000000002E-2</v>
      </c>
      <c r="K34" s="477">
        <v>0.15</v>
      </c>
      <c r="L34" s="356">
        <f t="shared" si="2"/>
        <v>0.64</v>
      </c>
      <c r="M34" s="193"/>
      <c r="AJ34" s="240" t="s">
        <v>444</v>
      </c>
      <c r="AK34" s="246"/>
    </row>
    <row r="35" spans="2:37" ht="23.1" customHeight="1">
      <c r="B35" s="333">
        <f t="shared" si="1"/>
        <v>26</v>
      </c>
      <c r="C35" s="334" t="s">
        <v>182</v>
      </c>
      <c r="D35" s="334" t="s">
        <v>179</v>
      </c>
      <c r="E35" s="357" t="s">
        <v>260</v>
      </c>
      <c r="F35" s="358">
        <v>290</v>
      </c>
      <c r="G35" s="470">
        <v>0</v>
      </c>
      <c r="H35" s="470">
        <v>2.8000000000000001E-2</v>
      </c>
      <c r="I35" s="472"/>
      <c r="J35" s="355">
        <f t="shared" si="3"/>
        <v>2.8000000000000001E-2</v>
      </c>
      <c r="K35" s="477">
        <v>0.1</v>
      </c>
      <c r="L35" s="356">
        <f t="shared" si="2"/>
        <v>0.27999999999999997</v>
      </c>
      <c r="M35" s="193"/>
      <c r="AJ35" s="240" t="s">
        <v>444</v>
      </c>
      <c r="AK35" s="246"/>
    </row>
    <row r="36" spans="2:37" ht="23.1" customHeight="1">
      <c r="B36" s="333">
        <f t="shared" si="1"/>
        <v>27</v>
      </c>
      <c r="C36" s="334" t="s">
        <v>182</v>
      </c>
      <c r="D36" s="334" t="s">
        <v>29</v>
      </c>
      <c r="E36" s="357" t="s">
        <v>261</v>
      </c>
      <c r="F36" s="358">
        <v>210</v>
      </c>
      <c r="G36" s="470">
        <v>0</v>
      </c>
      <c r="H36" s="470">
        <v>1.7999999999999999E-2</v>
      </c>
      <c r="I36" s="472"/>
      <c r="J36" s="355">
        <f t="shared" si="3"/>
        <v>1.7999999999999999E-2</v>
      </c>
      <c r="K36" s="477">
        <v>0.1</v>
      </c>
      <c r="L36" s="356">
        <f t="shared" si="2"/>
        <v>0.17999999999999997</v>
      </c>
      <c r="M36" s="193"/>
      <c r="AJ36" s="240" t="s">
        <v>444</v>
      </c>
      <c r="AK36" s="246"/>
    </row>
    <row r="37" spans="2:37" ht="23.1" customHeight="1">
      <c r="B37" s="333">
        <f t="shared" si="1"/>
        <v>28</v>
      </c>
      <c r="C37" s="334" t="s">
        <v>184</v>
      </c>
      <c r="D37" s="334" t="s">
        <v>185</v>
      </c>
      <c r="E37" s="357" t="s">
        <v>262</v>
      </c>
      <c r="F37" s="358">
        <v>236</v>
      </c>
      <c r="G37" s="470">
        <v>0</v>
      </c>
      <c r="H37" s="470">
        <v>7.9000000000000001E-2</v>
      </c>
      <c r="I37" s="472"/>
      <c r="J37" s="355">
        <f t="shared" si="3"/>
        <v>7.9000000000000001E-2</v>
      </c>
      <c r="K37" s="477">
        <v>0.23599999999999999</v>
      </c>
      <c r="L37" s="356">
        <f t="shared" si="2"/>
        <v>0.3347457627118644</v>
      </c>
      <c r="M37" s="193"/>
      <c r="AJ37" s="513"/>
      <c r="AK37" s="246"/>
    </row>
    <row r="38" spans="2:37" ht="23.1" customHeight="1" thickBot="1">
      <c r="B38" s="335">
        <f t="shared" si="1"/>
        <v>29</v>
      </c>
      <c r="C38" s="336" t="s">
        <v>186</v>
      </c>
      <c r="D38" s="336" t="s">
        <v>187</v>
      </c>
      <c r="E38" s="363" t="s">
        <v>263</v>
      </c>
      <c r="F38" s="364">
        <v>1026</v>
      </c>
      <c r="G38" s="474">
        <v>0.17299999999999999</v>
      </c>
      <c r="H38" s="475"/>
      <c r="I38" s="474">
        <v>0.36499999999999999</v>
      </c>
      <c r="J38" s="355">
        <f>I38+H38+G38</f>
        <v>0.53800000000000003</v>
      </c>
      <c r="K38" s="478">
        <v>1.026</v>
      </c>
      <c r="L38" s="356">
        <f t="shared" si="2"/>
        <v>0.52436647173489281</v>
      </c>
      <c r="M38" s="193"/>
      <c r="AJ38" s="513"/>
      <c r="AK38" s="246"/>
    </row>
    <row r="39" spans="2:37" ht="23.1" customHeight="1" thickBot="1">
      <c r="B39" s="283"/>
      <c r="C39" s="569" t="s">
        <v>119</v>
      </c>
      <c r="D39" s="569"/>
      <c r="E39" s="286"/>
      <c r="F39" s="287">
        <f>SUM(F10:F38)</f>
        <v>114227</v>
      </c>
      <c r="G39" s="288">
        <f>SUM(G10:G38)</f>
        <v>96.981000000000009</v>
      </c>
      <c r="H39" s="288">
        <f>SUM(H10:H38)</f>
        <v>13.866</v>
      </c>
      <c r="I39" s="288">
        <f>SUM(I10:I38)</f>
        <v>40.553000000000004</v>
      </c>
      <c r="J39" s="289">
        <f>G39+H39+I39</f>
        <v>151.4</v>
      </c>
      <c r="K39" s="288">
        <f>SUM(K10:K38)</f>
        <v>88.448999999999998</v>
      </c>
      <c r="L39" s="290"/>
      <c r="M39" s="193"/>
      <c r="AJ39" s="514"/>
    </row>
    <row r="40" spans="2:37" ht="23.1" customHeight="1" thickBot="1">
      <c r="B40" s="291" t="s">
        <v>69</v>
      </c>
      <c r="C40" s="565" t="s">
        <v>374</v>
      </c>
      <c r="D40" s="565"/>
      <c r="E40" s="310"/>
      <c r="F40" s="311"/>
      <c r="G40" s="312"/>
      <c r="H40" s="313"/>
      <c r="I40" s="313"/>
      <c r="J40" s="313"/>
      <c r="K40" s="313"/>
      <c r="L40" s="314"/>
      <c r="M40" s="194"/>
      <c r="AJ40" s="514"/>
    </row>
    <row r="41" spans="2:37" ht="23.1" customHeight="1">
      <c r="B41" s="337">
        <v>1</v>
      </c>
      <c r="C41" s="338" t="s">
        <v>9</v>
      </c>
      <c r="D41" s="338" t="s">
        <v>81</v>
      </c>
      <c r="E41" s="365" t="s">
        <v>264</v>
      </c>
      <c r="F41" s="366">
        <v>4353</v>
      </c>
      <c r="G41" s="456">
        <v>8.9710000000000001</v>
      </c>
      <c r="H41" s="489">
        <v>0</v>
      </c>
      <c r="I41" s="457">
        <v>5.2270000000000003</v>
      </c>
      <c r="J41" s="367">
        <f t="shared" ref="J41:J58" si="4">+I41+H41+G41</f>
        <v>14.198</v>
      </c>
      <c r="K41" s="486">
        <v>4.0599999999999996</v>
      </c>
      <c r="L41" s="315">
        <f>IF(K41=0,0,(IF(J41/K41&gt;1,1,J41/K41)))</f>
        <v>1</v>
      </c>
      <c r="M41" s="195"/>
      <c r="AJ41" s="514"/>
      <c r="AK41" s="234"/>
    </row>
    <row r="42" spans="2:37" ht="23.1" customHeight="1">
      <c r="B42" s="342">
        <f>+B41+1</f>
        <v>2</v>
      </c>
      <c r="C42" s="343" t="s">
        <v>10</v>
      </c>
      <c r="D42" s="343" t="s">
        <v>11</v>
      </c>
      <c r="E42" s="368" t="s">
        <v>265</v>
      </c>
      <c r="F42" s="369">
        <v>8861</v>
      </c>
      <c r="G42" s="456">
        <v>0</v>
      </c>
      <c r="H42" s="457">
        <v>2.2029999999999998</v>
      </c>
      <c r="I42" s="457">
        <v>2.9060000000000001</v>
      </c>
      <c r="J42" s="367">
        <f t="shared" si="4"/>
        <v>5.109</v>
      </c>
      <c r="K42" s="486">
        <v>3.742</v>
      </c>
      <c r="L42" s="315">
        <f t="shared" ref="L42:L58" si="5">IF(K42=0,0,(IF(J42/K42&gt;1,1,J42/K42)))</f>
        <v>1</v>
      </c>
      <c r="M42" s="195"/>
      <c r="AJ42" s="514" t="s">
        <v>404</v>
      </c>
    </row>
    <row r="43" spans="2:37" ht="23.1" customHeight="1">
      <c r="B43" s="342">
        <v>3</v>
      </c>
      <c r="C43" s="343"/>
      <c r="D43" s="343" t="s">
        <v>82</v>
      </c>
      <c r="E43" s="368" t="s">
        <v>266</v>
      </c>
      <c r="F43" s="371">
        <v>1108</v>
      </c>
      <c r="G43" s="456">
        <v>0.14899999999999999</v>
      </c>
      <c r="H43" s="457">
        <v>0.36599999999999999</v>
      </c>
      <c r="I43" s="457">
        <v>1.069</v>
      </c>
      <c r="J43" s="367">
        <f>+I43+H43+G43</f>
        <v>1.5840000000000001</v>
      </c>
      <c r="K43" s="486">
        <v>0.39400000000000002</v>
      </c>
      <c r="L43" s="315">
        <f t="shared" si="5"/>
        <v>1</v>
      </c>
      <c r="M43" s="195"/>
      <c r="AJ43" s="514" t="s">
        <v>404</v>
      </c>
    </row>
    <row r="44" spans="2:37" ht="23.1" customHeight="1">
      <c r="B44" s="342">
        <v>4</v>
      </c>
      <c r="C44" s="343"/>
      <c r="D44" s="343" t="s">
        <v>83</v>
      </c>
      <c r="E44" s="368" t="s">
        <v>267</v>
      </c>
      <c r="F44" s="371">
        <v>2492</v>
      </c>
      <c r="G44" s="456">
        <v>0.43</v>
      </c>
      <c r="H44" s="457">
        <v>2.2570000000000001</v>
      </c>
      <c r="I44" s="457">
        <v>1.19</v>
      </c>
      <c r="J44" s="367">
        <f>+I44+H44+G44</f>
        <v>3.8770000000000002</v>
      </c>
      <c r="K44" s="486">
        <v>0.60799999999999998</v>
      </c>
      <c r="L44" s="315">
        <f t="shared" si="5"/>
        <v>1</v>
      </c>
      <c r="M44" s="195"/>
      <c r="AJ44" s="514"/>
    </row>
    <row r="45" spans="2:37" ht="23.1" customHeight="1">
      <c r="B45" s="342">
        <v>5</v>
      </c>
      <c r="C45" s="343" t="s">
        <v>84</v>
      </c>
      <c r="D45" s="343" t="s">
        <v>131</v>
      </c>
      <c r="E45" s="368" t="s">
        <v>268</v>
      </c>
      <c r="F45" s="371">
        <v>464</v>
      </c>
      <c r="G45" s="456">
        <v>0.55300000000000005</v>
      </c>
      <c r="H45" s="489">
        <v>0</v>
      </c>
      <c r="I45" s="457">
        <v>0.3</v>
      </c>
      <c r="J45" s="367">
        <f>+I45+H45+G45</f>
        <v>0.85299999999999998</v>
      </c>
      <c r="K45" s="486">
        <v>5.1999999999999998E-2</v>
      </c>
      <c r="L45" s="315">
        <f t="shared" si="5"/>
        <v>1</v>
      </c>
      <c r="M45" s="195"/>
      <c r="AJ45" s="514"/>
    </row>
    <row r="46" spans="2:37" ht="23.1" customHeight="1">
      <c r="B46" s="342">
        <v>6</v>
      </c>
      <c r="C46" s="343"/>
      <c r="D46" s="343" t="s">
        <v>85</v>
      </c>
      <c r="E46" s="368" t="s">
        <v>269</v>
      </c>
      <c r="F46" s="371">
        <v>1060</v>
      </c>
      <c r="G46" s="456">
        <v>7.0000000000000007E-2</v>
      </c>
      <c r="H46" s="457">
        <v>0.73499999999999999</v>
      </c>
      <c r="I46" s="457">
        <v>7.5999999999999998E-2</v>
      </c>
      <c r="J46" s="367">
        <f t="shared" si="4"/>
        <v>0.88100000000000001</v>
      </c>
      <c r="K46" s="486">
        <v>0.79</v>
      </c>
      <c r="L46" s="315">
        <f t="shared" si="5"/>
        <v>1</v>
      </c>
      <c r="M46" s="195"/>
      <c r="AJ46" s="514"/>
    </row>
    <row r="47" spans="2:37" ht="21" customHeight="1">
      <c r="B47" s="342">
        <v>7</v>
      </c>
      <c r="C47" s="343" t="s">
        <v>18</v>
      </c>
      <c r="D47" s="343" t="s">
        <v>86</v>
      </c>
      <c r="E47" s="368" t="s">
        <v>270</v>
      </c>
      <c r="F47" s="371">
        <v>4053</v>
      </c>
      <c r="G47" s="456">
        <v>1.8660000000000001</v>
      </c>
      <c r="H47" s="489">
        <v>0</v>
      </c>
      <c r="I47" s="457">
        <v>0</v>
      </c>
      <c r="J47" s="367">
        <f t="shared" si="4"/>
        <v>1.8660000000000001</v>
      </c>
      <c r="K47" s="486">
        <v>0</v>
      </c>
      <c r="L47" s="315">
        <v>1</v>
      </c>
      <c r="M47" s="195"/>
      <c r="AJ47" s="514" t="s">
        <v>440</v>
      </c>
    </row>
    <row r="48" spans="2:37" ht="23.1" customHeight="1">
      <c r="B48" s="342">
        <v>8</v>
      </c>
      <c r="C48" s="343"/>
      <c r="D48" s="343" t="s">
        <v>87</v>
      </c>
      <c r="E48" s="368" t="s">
        <v>271</v>
      </c>
      <c r="F48" s="371">
        <v>18740</v>
      </c>
      <c r="G48" s="456">
        <v>0</v>
      </c>
      <c r="H48" s="457">
        <v>7.0830000000000002</v>
      </c>
      <c r="I48" s="457">
        <v>4.1150000000000002</v>
      </c>
      <c r="J48" s="367">
        <f t="shared" si="4"/>
        <v>11.198</v>
      </c>
      <c r="K48" s="486">
        <v>9.8800000000000008</v>
      </c>
      <c r="L48" s="315">
        <f t="shared" si="5"/>
        <v>1</v>
      </c>
      <c r="M48" s="195"/>
      <c r="AJ48" s="514"/>
    </row>
    <row r="49" spans="2:37" ht="23.1" customHeight="1">
      <c r="B49" s="342">
        <v>9</v>
      </c>
      <c r="C49" s="343" t="s">
        <v>12</v>
      </c>
      <c r="D49" s="343" t="s">
        <v>132</v>
      </c>
      <c r="E49" s="368" t="s">
        <v>272</v>
      </c>
      <c r="F49" s="371">
        <v>2235</v>
      </c>
      <c r="G49" s="456">
        <v>6.7000000000000004E-2</v>
      </c>
      <c r="H49" s="458">
        <v>0.80400000000000005</v>
      </c>
      <c r="I49" s="489">
        <v>0</v>
      </c>
      <c r="J49" s="367">
        <f t="shared" si="4"/>
        <v>0.871</v>
      </c>
      <c r="K49" s="486">
        <v>0.7</v>
      </c>
      <c r="L49" s="315">
        <f t="shared" si="5"/>
        <v>1</v>
      </c>
      <c r="M49" s="195"/>
      <c r="AJ49" s="515"/>
    </row>
    <row r="50" spans="2:37" ht="23.1" customHeight="1">
      <c r="B50" s="342">
        <v>10</v>
      </c>
      <c r="C50" s="343"/>
      <c r="D50" s="343" t="s">
        <v>390</v>
      </c>
      <c r="E50" s="372" t="s">
        <v>272</v>
      </c>
      <c r="F50" s="371">
        <v>40</v>
      </c>
      <c r="G50" s="456">
        <v>0</v>
      </c>
      <c r="H50" s="489">
        <v>0</v>
      </c>
      <c r="I50" s="457">
        <v>7.1999999999999995E-2</v>
      </c>
      <c r="J50" s="367">
        <f t="shared" si="4"/>
        <v>7.1999999999999995E-2</v>
      </c>
      <c r="K50" s="486">
        <v>0.03</v>
      </c>
      <c r="L50" s="315">
        <f t="shared" si="5"/>
        <v>1</v>
      </c>
      <c r="M50" s="195"/>
      <c r="AJ50" s="515"/>
    </row>
    <row r="51" spans="2:37" ht="23.1" customHeight="1">
      <c r="B51" s="342">
        <f>B50+1</f>
        <v>11</v>
      </c>
      <c r="C51" s="343"/>
      <c r="D51" s="343" t="s">
        <v>391</v>
      </c>
      <c r="E51" s="372" t="s">
        <v>392</v>
      </c>
      <c r="F51" s="371">
        <v>701</v>
      </c>
      <c r="G51" s="456">
        <v>1.167</v>
      </c>
      <c r="H51" s="457">
        <v>0.64900000000000002</v>
      </c>
      <c r="I51" s="489">
        <v>0</v>
      </c>
      <c r="J51" s="367">
        <f t="shared" si="4"/>
        <v>1.8160000000000001</v>
      </c>
      <c r="K51" s="486">
        <v>0.17</v>
      </c>
      <c r="L51" s="315">
        <f t="shared" si="5"/>
        <v>1</v>
      </c>
      <c r="M51" s="195"/>
      <c r="AJ51" s="516"/>
    </row>
    <row r="52" spans="2:37" ht="23.1" customHeight="1">
      <c r="B52" s="342">
        <f t="shared" ref="B52:B58" si="6">B51+1</f>
        <v>12</v>
      </c>
      <c r="C52" s="343"/>
      <c r="D52" s="343" t="s">
        <v>393</v>
      </c>
      <c r="E52" s="372" t="s">
        <v>392</v>
      </c>
      <c r="F52" s="371">
        <v>560</v>
      </c>
      <c r="G52" s="456">
        <v>0.29399999999999998</v>
      </c>
      <c r="H52" s="457">
        <v>0.51800000000000002</v>
      </c>
      <c r="I52" s="489">
        <v>0</v>
      </c>
      <c r="J52" s="367">
        <f t="shared" si="4"/>
        <v>0.81200000000000006</v>
      </c>
      <c r="K52" s="486">
        <v>0.42</v>
      </c>
      <c r="L52" s="315">
        <f t="shared" si="5"/>
        <v>1</v>
      </c>
      <c r="M52" s="195"/>
      <c r="AJ52" s="516"/>
    </row>
    <row r="53" spans="2:37" ht="23.1" customHeight="1">
      <c r="B53" s="342">
        <f t="shared" si="6"/>
        <v>13</v>
      </c>
      <c r="C53" s="343"/>
      <c r="D53" s="343" t="s">
        <v>140</v>
      </c>
      <c r="E53" s="372" t="s">
        <v>273</v>
      </c>
      <c r="F53" s="371">
        <v>719</v>
      </c>
      <c r="G53" s="456">
        <v>0.20599999999999999</v>
      </c>
      <c r="H53" s="489">
        <v>0</v>
      </c>
      <c r="I53" s="457">
        <v>0.22900000000000001</v>
      </c>
      <c r="J53" s="367">
        <f t="shared" si="4"/>
        <v>0.435</v>
      </c>
      <c r="K53" s="486">
        <v>0.61</v>
      </c>
      <c r="L53" s="315">
        <f t="shared" si="5"/>
        <v>0.71311475409836067</v>
      </c>
      <c r="M53" s="195"/>
      <c r="AJ53" s="516"/>
    </row>
    <row r="54" spans="2:37" ht="23.1" customHeight="1">
      <c r="B54" s="342">
        <f t="shared" si="6"/>
        <v>14</v>
      </c>
      <c r="C54" s="343" t="s">
        <v>394</v>
      </c>
      <c r="D54" s="343" t="s">
        <v>395</v>
      </c>
      <c r="E54" s="372" t="s">
        <v>272</v>
      </c>
      <c r="F54" s="371">
        <v>596</v>
      </c>
      <c r="G54" s="456">
        <v>0.35199999999999998</v>
      </c>
      <c r="H54" s="489">
        <v>0</v>
      </c>
      <c r="I54" s="457">
        <v>0.49</v>
      </c>
      <c r="J54" s="367">
        <f t="shared" si="4"/>
        <v>0.84199999999999997</v>
      </c>
      <c r="K54" s="486">
        <v>0.17</v>
      </c>
      <c r="L54" s="315">
        <f t="shared" si="5"/>
        <v>1</v>
      </c>
      <c r="M54" s="195"/>
      <c r="AJ54" s="516"/>
    </row>
    <row r="55" spans="2:37" ht="23.1" customHeight="1">
      <c r="B55" s="342">
        <f t="shared" si="6"/>
        <v>15</v>
      </c>
      <c r="C55" s="343"/>
      <c r="D55" s="343" t="s">
        <v>396</v>
      </c>
      <c r="E55" s="372" t="s">
        <v>272</v>
      </c>
      <c r="F55" s="371">
        <v>119</v>
      </c>
      <c r="G55" s="456">
        <v>5.0000000000000001E-3</v>
      </c>
      <c r="H55" s="489">
        <v>0</v>
      </c>
      <c r="I55" s="457">
        <v>0.108</v>
      </c>
      <c r="J55" s="367">
        <f t="shared" si="4"/>
        <v>0.113</v>
      </c>
      <c r="K55" s="486">
        <v>0.15</v>
      </c>
      <c r="L55" s="315">
        <f t="shared" si="5"/>
        <v>0.75333333333333341</v>
      </c>
      <c r="M55" s="195"/>
      <c r="AJ55" s="516"/>
    </row>
    <row r="56" spans="2:37" ht="23.1" customHeight="1">
      <c r="B56" s="342">
        <f t="shared" si="6"/>
        <v>16</v>
      </c>
      <c r="C56" s="343"/>
      <c r="D56" s="343" t="s">
        <v>397</v>
      </c>
      <c r="E56" s="372" t="s">
        <v>398</v>
      </c>
      <c r="F56" s="371">
        <v>70</v>
      </c>
      <c r="G56" s="456">
        <v>0.23499999999999999</v>
      </c>
      <c r="H56" s="489">
        <v>0</v>
      </c>
      <c r="I56" s="457">
        <v>3.4000000000000002E-2</v>
      </c>
      <c r="J56" s="367">
        <f t="shared" si="4"/>
        <v>0.26900000000000002</v>
      </c>
      <c r="K56" s="486">
        <v>0.05</v>
      </c>
      <c r="L56" s="315">
        <f t="shared" si="5"/>
        <v>1</v>
      </c>
      <c r="M56" s="195"/>
      <c r="AJ56" s="516"/>
    </row>
    <row r="57" spans="2:37" ht="23.1" customHeight="1">
      <c r="B57" s="342">
        <f t="shared" si="6"/>
        <v>17</v>
      </c>
      <c r="C57" s="343" t="s">
        <v>14</v>
      </c>
      <c r="D57" s="343" t="s">
        <v>399</v>
      </c>
      <c r="E57" s="372" t="s">
        <v>400</v>
      </c>
      <c r="F57" s="371">
        <v>2036</v>
      </c>
      <c r="G57" s="456">
        <v>0</v>
      </c>
      <c r="H57" s="457">
        <v>0.20100000000000001</v>
      </c>
      <c r="I57" s="457">
        <v>0.503</v>
      </c>
      <c r="J57" s="367">
        <f t="shared" si="4"/>
        <v>0.70399999999999996</v>
      </c>
      <c r="K57" s="486">
        <v>0.38</v>
      </c>
      <c r="L57" s="315">
        <f t="shared" si="5"/>
        <v>1</v>
      </c>
      <c r="M57" s="195"/>
      <c r="AJ57" s="516"/>
    </row>
    <row r="58" spans="2:37" ht="23.1" customHeight="1" thickBot="1">
      <c r="B58" s="342">
        <f t="shared" si="6"/>
        <v>18</v>
      </c>
      <c r="C58" s="416"/>
      <c r="D58" s="416" t="s">
        <v>401</v>
      </c>
      <c r="E58" s="417" t="s">
        <v>402</v>
      </c>
      <c r="F58" s="418">
        <v>1296</v>
      </c>
      <c r="G58" s="456">
        <v>0</v>
      </c>
      <c r="H58" s="457">
        <v>3.5999999999999997E-2</v>
      </c>
      <c r="I58" s="457">
        <v>0</v>
      </c>
      <c r="J58" s="367">
        <f t="shared" si="4"/>
        <v>3.5999999999999997E-2</v>
      </c>
      <c r="K58" s="486">
        <v>4.5999999999999999E-2</v>
      </c>
      <c r="L58" s="315">
        <f t="shared" si="5"/>
        <v>0.78260869565217384</v>
      </c>
      <c r="M58" s="195"/>
      <c r="AJ58" s="516"/>
    </row>
    <row r="59" spans="2:37" ht="23.1" customHeight="1" thickBot="1">
      <c r="B59" s="291" t="s">
        <v>322</v>
      </c>
      <c r="C59" s="565" t="s">
        <v>120</v>
      </c>
      <c r="D59" s="565"/>
      <c r="E59" s="310"/>
      <c r="F59" s="317">
        <f>SUM(F41:F58)</f>
        <v>49503</v>
      </c>
      <c r="G59" s="303">
        <f>SUM(G41:G58)</f>
        <v>14.365</v>
      </c>
      <c r="H59" s="303">
        <f>SUM(H41:H58)</f>
        <v>14.852000000000002</v>
      </c>
      <c r="I59" s="303">
        <f>SUM(I41:I58)</f>
        <v>16.319000000000003</v>
      </c>
      <c r="J59" s="303">
        <f>SUM(G59+H59+I59)</f>
        <v>45.536000000000001</v>
      </c>
      <c r="K59" s="294">
        <f>SUM(K41:K58)</f>
        <v>22.252000000000006</v>
      </c>
      <c r="L59" s="295"/>
      <c r="M59" s="195"/>
      <c r="AJ59" s="514"/>
    </row>
    <row r="60" spans="2:37" ht="23.1" customHeight="1" thickBot="1">
      <c r="B60" s="291" t="s">
        <v>71</v>
      </c>
      <c r="C60" s="565" t="s">
        <v>72</v>
      </c>
      <c r="D60" s="565"/>
      <c r="E60" s="310"/>
      <c r="F60" s="373"/>
      <c r="G60" s="374"/>
      <c r="H60" s="312"/>
      <c r="I60" s="312"/>
      <c r="J60" s="312"/>
      <c r="K60" s="312"/>
      <c r="L60" s="314"/>
      <c r="M60" s="194"/>
      <c r="AJ60" s="514"/>
    </row>
    <row r="61" spans="2:37" ht="26.25" customHeight="1">
      <c r="B61" s="337">
        <v>1</v>
      </c>
      <c r="C61" s="338" t="s">
        <v>13</v>
      </c>
      <c r="D61" s="338" t="s">
        <v>161</v>
      </c>
      <c r="E61" s="365" t="s">
        <v>274</v>
      </c>
      <c r="F61" s="369">
        <v>1379</v>
      </c>
      <c r="G61" s="447">
        <v>0</v>
      </c>
      <c r="H61" s="447">
        <v>7.0999999999999994E-2</v>
      </c>
      <c r="I61" s="447">
        <v>0.126</v>
      </c>
      <c r="J61" s="375">
        <f>G61+H61+I61</f>
        <v>0.19700000000000001</v>
      </c>
      <c r="K61" s="455">
        <v>0.19</v>
      </c>
      <c r="L61" s="315">
        <f t="shared" ref="L61:L73" si="7">IF(K61=0,0,(IF(J61/K61&gt;1,1,J61/K61)))</f>
        <v>1</v>
      </c>
      <c r="M61" s="189"/>
      <c r="AJ61" s="514"/>
      <c r="AK61" s="234" t="s">
        <v>333</v>
      </c>
    </row>
    <row r="62" spans="2:37" ht="27" customHeight="1">
      <c r="B62" s="342">
        <v>2</v>
      </c>
      <c r="C62" s="343"/>
      <c r="D62" s="343" t="s">
        <v>134</v>
      </c>
      <c r="E62" s="368" t="s">
        <v>275</v>
      </c>
      <c r="F62" s="371">
        <v>989</v>
      </c>
      <c r="G62" s="448">
        <v>0.93700000000000006</v>
      </c>
      <c r="H62" s="448">
        <v>0</v>
      </c>
      <c r="I62" s="449">
        <v>0.438</v>
      </c>
      <c r="J62" s="375">
        <f>I62+H62+G62</f>
        <v>1.375</v>
      </c>
      <c r="K62" s="455">
        <v>0.39800000000000002</v>
      </c>
      <c r="L62" s="315">
        <f t="shared" si="7"/>
        <v>1</v>
      </c>
      <c r="M62" s="415">
        <f t="shared" ref="M62:AI62" si="8">IF(L62=0,0,(IF(K62/L62&gt;1,1,K62/L62)))</f>
        <v>0.39800000000000002</v>
      </c>
      <c r="N62" s="415">
        <f t="shared" si="8"/>
        <v>1</v>
      </c>
      <c r="O62" s="415">
        <f t="shared" si="8"/>
        <v>0.39800000000000002</v>
      </c>
      <c r="P62" s="415">
        <f t="shared" si="8"/>
        <v>1</v>
      </c>
      <c r="Q62" s="415">
        <f t="shared" si="8"/>
        <v>0.39800000000000002</v>
      </c>
      <c r="R62" s="415">
        <f t="shared" si="8"/>
        <v>1</v>
      </c>
      <c r="S62" s="415">
        <f t="shared" si="8"/>
        <v>0.39800000000000002</v>
      </c>
      <c r="T62" s="415">
        <f t="shared" si="8"/>
        <v>1</v>
      </c>
      <c r="U62" s="415">
        <f t="shared" si="8"/>
        <v>0.39800000000000002</v>
      </c>
      <c r="V62" s="415">
        <f t="shared" si="8"/>
        <v>1</v>
      </c>
      <c r="W62" s="415">
        <f t="shared" si="8"/>
        <v>0.39800000000000002</v>
      </c>
      <c r="X62" s="415">
        <f t="shared" si="8"/>
        <v>1</v>
      </c>
      <c r="Y62" s="415">
        <f t="shared" si="8"/>
        <v>0.39800000000000002</v>
      </c>
      <c r="Z62" s="415">
        <f t="shared" si="8"/>
        <v>1</v>
      </c>
      <c r="AA62" s="415">
        <f t="shared" si="8"/>
        <v>0.39800000000000002</v>
      </c>
      <c r="AB62" s="415">
        <f t="shared" si="8"/>
        <v>1</v>
      </c>
      <c r="AC62" s="415">
        <f t="shared" si="8"/>
        <v>0.39800000000000002</v>
      </c>
      <c r="AD62" s="415">
        <f t="shared" si="8"/>
        <v>1</v>
      </c>
      <c r="AE62" s="415">
        <f t="shared" si="8"/>
        <v>0.39800000000000002</v>
      </c>
      <c r="AF62" s="415">
        <f t="shared" si="8"/>
        <v>1</v>
      </c>
      <c r="AG62" s="415">
        <f t="shared" si="8"/>
        <v>0.39800000000000002</v>
      </c>
      <c r="AH62" s="415">
        <f t="shared" si="8"/>
        <v>1</v>
      </c>
      <c r="AI62" s="415">
        <f t="shared" si="8"/>
        <v>0.39800000000000002</v>
      </c>
      <c r="AJ62" s="514"/>
    </row>
    <row r="63" spans="2:37" ht="23.1" customHeight="1">
      <c r="B63" s="342">
        <v>3</v>
      </c>
      <c r="C63" s="343" t="s">
        <v>18</v>
      </c>
      <c r="D63" s="343" t="s">
        <v>319</v>
      </c>
      <c r="E63" s="368" t="s">
        <v>320</v>
      </c>
      <c r="F63" s="371">
        <v>9818</v>
      </c>
      <c r="G63" s="448">
        <v>0</v>
      </c>
      <c r="H63" s="448">
        <v>0.28599999999999998</v>
      </c>
      <c r="I63" s="448">
        <v>0.14299999999999999</v>
      </c>
      <c r="J63" s="375">
        <f>I63+H63+G63</f>
        <v>0.42899999999999994</v>
      </c>
      <c r="K63" s="455">
        <v>0.39600000000000002</v>
      </c>
      <c r="L63" s="315">
        <f t="shared" si="7"/>
        <v>1</v>
      </c>
      <c r="M63" s="189"/>
      <c r="AJ63" s="514"/>
    </row>
    <row r="64" spans="2:37" ht="23.1" customHeight="1">
      <c r="B64" s="342">
        <v>4</v>
      </c>
      <c r="C64" s="343" t="s">
        <v>20</v>
      </c>
      <c r="D64" s="343" t="s">
        <v>135</v>
      </c>
      <c r="E64" s="368" t="s">
        <v>277</v>
      </c>
      <c r="F64" s="371">
        <v>1590</v>
      </c>
      <c r="G64" s="450">
        <v>0</v>
      </c>
      <c r="H64" s="448">
        <v>0</v>
      </c>
      <c r="I64" s="451"/>
      <c r="J64" s="375">
        <v>0</v>
      </c>
      <c r="K64" s="455">
        <v>0</v>
      </c>
      <c r="L64" s="315">
        <f t="shared" si="7"/>
        <v>0</v>
      </c>
      <c r="M64" s="189"/>
      <c r="AJ64" s="514"/>
    </row>
    <row r="65" spans="2:40" ht="23.1" customHeight="1">
      <c r="B65" s="342">
        <v>5</v>
      </c>
      <c r="C65" s="343" t="s">
        <v>24</v>
      </c>
      <c r="D65" s="376" t="s">
        <v>236</v>
      </c>
      <c r="E65" s="368" t="s">
        <v>278</v>
      </c>
      <c r="F65" s="371">
        <v>163</v>
      </c>
      <c r="G65" s="448">
        <v>0</v>
      </c>
      <c r="H65" s="448">
        <v>8.2000000000000003E-2</v>
      </c>
      <c r="I65" s="448">
        <v>1.4999999999999999E-2</v>
      </c>
      <c r="J65" s="375">
        <f>G65+H65+I65</f>
        <v>9.7000000000000003E-2</v>
      </c>
      <c r="K65" s="455">
        <v>8.6999999999999994E-2</v>
      </c>
      <c r="L65" s="315">
        <f t="shared" si="7"/>
        <v>1</v>
      </c>
      <c r="M65" s="189"/>
      <c r="AJ65" s="514"/>
      <c r="AN65" s="412"/>
    </row>
    <row r="66" spans="2:40" ht="23.1" customHeight="1">
      <c r="B66" s="342">
        <v>6</v>
      </c>
      <c r="C66" s="343" t="s">
        <v>22</v>
      </c>
      <c r="D66" s="343" t="s">
        <v>136</v>
      </c>
      <c r="E66" s="368" t="s">
        <v>279</v>
      </c>
      <c r="F66" s="371">
        <v>1302</v>
      </c>
      <c r="G66" s="448">
        <v>4.8000000000000001E-2</v>
      </c>
      <c r="H66" s="448">
        <v>0.53800000000000003</v>
      </c>
      <c r="I66" s="448">
        <v>0.59799999999999998</v>
      </c>
      <c r="J66" s="375">
        <f>+I66+H66+G66</f>
        <v>1.1840000000000002</v>
      </c>
      <c r="K66" s="455">
        <v>0.97499999999999998</v>
      </c>
      <c r="L66" s="315">
        <f t="shared" si="7"/>
        <v>1</v>
      </c>
      <c r="M66" s="189"/>
      <c r="AJ66" s="514"/>
    </row>
    <row r="67" spans="2:40" ht="24" customHeight="1">
      <c r="B67" s="342">
        <v>7</v>
      </c>
      <c r="C67" s="343" t="s">
        <v>24</v>
      </c>
      <c r="D67" s="343" t="s">
        <v>25</v>
      </c>
      <c r="E67" s="368" t="s">
        <v>280</v>
      </c>
      <c r="F67" s="371">
        <v>2805</v>
      </c>
      <c r="G67" s="448">
        <v>0</v>
      </c>
      <c r="H67" s="446">
        <v>1.0389999999999999</v>
      </c>
      <c r="I67" s="448">
        <v>1.86</v>
      </c>
      <c r="J67" s="375">
        <f>+I67+H67+G67</f>
        <v>2.899</v>
      </c>
      <c r="K67" s="455">
        <v>2.7989999999999999</v>
      </c>
      <c r="L67" s="315">
        <f t="shared" si="7"/>
        <v>1</v>
      </c>
      <c r="M67" s="189"/>
      <c r="AJ67" s="514"/>
    </row>
    <row r="68" spans="2:40" ht="23.1" customHeight="1">
      <c r="B68" s="342">
        <v>8</v>
      </c>
      <c r="C68" s="343"/>
      <c r="D68" s="343" t="s">
        <v>137</v>
      </c>
      <c r="E68" s="368" t="s">
        <v>281</v>
      </c>
      <c r="F68" s="371">
        <v>683</v>
      </c>
      <c r="G68" s="448">
        <v>0</v>
      </c>
      <c r="H68" s="452"/>
      <c r="I68" s="448">
        <v>0.14699999999999999</v>
      </c>
      <c r="J68" s="375">
        <f>+I68+H68+G68</f>
        <v>0.14699999999999999</v>
      </c>
      <c r="K68" s="455">
        <v>0.129</v>
      </c>
      <c r="L68" s="315">
        <f t="shared" si="7"/>
        <v>1</v>
      </c>
      <c r="M68" s="189"/>
      <c r="AJ68" s="514"/>
    </row>
    <row r="69" spans="2:40" ht="23.1" customHeight="1">
      <c r="B69" s="342">
        <v>9</v>
      </c>
      <c r="C69" s="343" t="s">
        <v>26</v>
      </c>
      <c r="D69" s="343" t="s">
        <v>27</v>
      </c>
      <c r="E69" s="368" t="s">
        <v>282</v>
      </c>
      <c r="F69" s="371">
        <v>2617</v>
      </c>
      <c r="G69" s="448">
        <v>0.14399999999999999</v>
      </c>
      <c r="H69" s="448">
        <v>1.6E-2</v>
      </c>
      <c r="I69" s="448">
        <v>3.4000000000000002E-2</v>
      </c>
      <c r="J69" s="375">
        <f>G69+H69+I69</f>
        <v>0.19399999999999998</v>
      </c>
      <c r="K69" s="455">
        <v>4.1000000000000002E-2</v>
      </c>
      <c r="L69" s="315">
        <f t="shared" si="7"/>
        <v>1</v>
      </c>
      <c r="M69" s="189"/>
      <c r="AJ69" s="514"/>
    </row>
    <row r="70" spans="2:40" ht="23.1" customHeight="1">
      <c r="B70" s="342">
        <v>10</v>
      </c>
      <c r="C70" s="343"/>
      <c r="D70" s="343" t="s">
        <v>130</v>
      </c>
      <c r="E70" s="368" t="s">
        <v>283</v>
      </c>
      <c r="F70" s="371">
        <v>1536</v>
      </c>
      <c r="G70" s="453">
        <v>0</v>
      </c>
      <c r="H70" s="453">
        <v>8.1000000000000003E-2</v>
      </c>
      <c r="I70" s="453"/>
      <c r="J70" s="375">
        <f t="shared" ref="J70:J73" si="9">G70+H70+I70</f>
        <v>8.1000000000000003E-2</v>
      </c>
      <c r="K70" s="455">
        <v>7.2999999999999995E-2</v>
      </c>
      <c r="L70" s="315">
        <f t="shared" si="7"/>
        <v>1</v>
      </c>
      <c r="M70" s="247">
        <v>1.0309999999999999</v>
      </c>
      <c r="AJ70" s="514"/>
    </row>
    <row r="71" spans="2:40" ht="23.1" customHeight="1">
      <c r="B71" s="342">
        <v>11</v>
      </c>
      <c r="C71" s="343" t="s">
        <v>18</v>
      </c>
      <c r="D71" s="343" t="s">
        <v>334</v>
      </c>
      <c r="E71" s="368" t="s">
        <v>276</v>
      </c>
      <c r="F71" s="371">
        <v>7938</v>
      </c>
      <c r="G71" s="448">
        <v>65.668999999999997</v>
      </c>
      <c r="H71" s="451"/>
      <c r="I71" s="448">
        <v>5.4290000000000003</v>
      </c>
      <c r="J71" s="375">
        <f t="shared" si="9"/>
        <v>71.097999999999999</v>
      </c>
      <c r="K71" s="455">
        <v>5.3479999999999999</v>
      </c>
      <c r="L71" s="315">
        <f t="shared" si="7"/>
        <v>1</v>
      </c>
      <c r="M71" s="189"/>
      <c r="AJ71" s="514"/>
    </row>
    <row r="72" spans="2:40" ht="23.25" customHeight="1">
      <c r="B72" s="342">
        <v>12</v>
      </c>
      <c r="C72" s="343"/>
      <c r="D72" s="343" t="s">
        <v>221</v>
      </c>
      <c r="E72" s="368" t="s">
        <v>276</v>
      </c>
      <c r="F72" s="371">
        <v>16055</v>
      </c>
      <c r="G72" s="448">
        <v>43.6</v>
      </c>
      <c r="H72" s="451"/>
      <c r="I72" s="448">
        <v>14.379</v>
      </c>
      <c r="J72" s="375">
        <f t="shared" si="9"/>
        <v>57.978999999999999</v>
      </c>
      <c r="K72" s="455">
        <v>13.544</v>
      </c>
      <c r="L72" s="315">
        <f t="shared" si="7"/>
        <v>1</v>
      </c>
      <c r="M72" s="189"/>
      <c r="AJ72" s="514"/>
    </row>
    <row r="73" spans="2:40" ht="23.1" customHeight="1" thickBot="1">
      <c r="B73" s="347">
        <v>13</v>
      </c>
      <c r="C73" s="348"/>
      <c r="D73" s="348" t="s">
        <v>222</v>
      </c>
      <c r="E73" s="377" t="s">
        <v>284</v>
      </c>
      <c r="F73" s="378">
        <v>37451</v>
      </c>
      <c r="G73" s="454">
        <v>0</v>
      </c>
      <c r="H73" s="454">
        <v>18.888000000000002</v>
      </c>
      <c r="I73" s="454">
        <v>22.959</v>
      </c>
      <c r="J73" s="375">
        <f t="shared" si="9"/>
        <v>41.847000000000001</v>
      </c>
      <c r="K73" s="455">
        <v>40.841999999999999</v>
      </c>
      <c r="L73" s="315">
        <f t="shared" si="7"/>
        <v>1</v>
      </c>
      <c r="M73" s="189"/>
      <c r="AJ73" s="514"/>
    </row>
    <row r="74" spans="2:40" ht="23.1" customHeight="1" thickBot="1">
      <c r="B74" s="291"/>
      <c r="C74" s="565" t="s">
        <v>121</v>
      </c>
      <c r="D74" s="565"/>
      <c r="E74" s="317"/>
      <c r="F74" s="317">
        <f>SUM(F61:F73)</f>
        <v>84326</v>
      </c>
      <c r="G74" s="318">
        <f>SUM(G61:G73)</f>
        <v>110.398</v>
      </c>
      <c r="H74" s="304">
        <f>SUM(H61:H73)</f>
        <v>21.001000000000001</v>
      </c>
      <c r="I74" s="304">
        <f>SUM(I61:I73)</f>
        <v>46.128</v>
      </c>
      <c r="J74" s="319">
        <f>+I74+H74+G74</f>
        <v>177.52699999999999</v>
      </c>
      <c r="K74" s="304">
        <f>SUM(K61:K73)</f>
        <v>64.822000000000003</v>
      </c>
      <c r="L74" s="304"/>
      <c r="M74" s="196"/>
      <c r="AJ74" s="514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383</v>
      </c>
      <c r="F76" s="48"/>
      <c r="H76" s="236" t="s">
        <v>332</v>
      </c>
      <c r="I76" s="209" t="s">
        <v>328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326</v>
      </c>
      <c r="F78" s="214"/>
      <c r="H78" s="236" t="s">
        <v>332</v>
      </c>
      <c r="I78" s="209" t="s">
        <v>329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327</v>
      </c>
      <c r="F80" s="214"/>
      <c r="H80" s="236" t="s">
        <v>332</v>
      </c>
      <c r="I80" s="209" t="s">
        <v>330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6"/>
      <c r="E82" s="209" t="s">
        <v>384</v>
      </c>
      <c r="F82" s="214"/>
      <c r="H82" s="236" t="s">
        <v>332</v>
      </c>
      <c r="I82" s="209" t="s">
        <v>331</v>
      </c>
      <c r="J82" s="178"/>
    </row>
    <row r="83" spans="4:10">
      <c r="F83" s="214"/>
    </row>
    <row r="127" spans="37:42">
      <c r="AK127" s="403"/>
      <c r="AP127" s="234"/>
    </row>
  </sheetData>
  <mergeCells count="14">
    <mergeCell ref="C74:D74"/>
    <mergeCell ref="C40:D40"/>
    <mergeCell ref="C60:D60"/>
    <mergeCell ref="C5:C7"/>
    <mergeCell ref="B2:L2"/>
    <mergeCell ref="L6:L7"/>
    <mergeCell ref="C39:D39"/>
    <mergeCell ref="C59:D59"/>
    <mergeCell ref="C9:D9"/>
    <mergeCell ref="B1:L1"/>
    <mergeCell ref="B3:L3"/>
    <mergeCell ref="B5:B7"/>
    <mergeCell ref="H5:I5"/>
    <mergeCell ref="D5:D7"/>
  </mergeCells>
  <phoneticPr fontId="10" type="noConversion"/>
  <conditionalFormatting sqref="L10:L38 L41:L58">
    <cfRule type="cellIs" dxfId="55" priority="21" operator="between">
      <formula>0.3</formula>
      <formula>0.5</formula>
    </cfRule>
    <cfRule type="cellIs" dxfId="54" priority="22" operator="between">
      <formula>0.5</formula>
      <formula>0.7</formula>
    </cfRule>
    <cfRule type="cellIs" dxfId="53" priority="23" operator="greaterThan">
      <formula>0.7</formula>
    </cfRule>
    <cfRule type="cellIs" dxfId="52" priority="24" operator="lessThan">
      <formula>0.3</formula>
    </cfRule>
  </conditionalFormatting>
  <conditionalFormatting sqref="L61:L73">
    <cfRule type="cellIs" dxfId="51" priority="1" operator="between">
      <formula>0.3</formula>
      <formula>0.5</formula>
    </cfRule>
    <cfRule type="cellIs" dxfId="50" priority="2" operator="between">
      <formula>0.5</formula>
      <formula>0.7</formula>
    </cfRule>
    <cfRule type="cellIs" dxfId="49" priority="3" operator="greaterThan">
      <formula>0.7</formula>
    </cfRule>
    <cfRule type="cellIs" dxfId="48" priority="4" operator="lessThan">
      <formula>0.3</formula>
    </cfRule>
  </conditionalFormatting>
  <conditionalFormatting sqref="M62:AI62">
    <cfRule type="cellIs" dxfId="47" priority="17" operator="between">
      <formula>0.3</formula>
      <formula>0.5</formula>
    </cfRule>
    <cfRule type="cellIs" dxfId="46" priority="18" operator="between">
      <formula>0.5</formula>
      <formula>0.7</formula>
    </cfRule>
    <cfRule type="cellIs" dxfId="45" priority="19" operator="greaterThan">
      <formula>0.7</formula>
    </cfRule>
    <cfRule type="cellIs" dxfId="44" priority="20" operator="lessThan">
      <formula>0.3</formula>
    </cfRule>
  </conditionalFormatting>
  <printOptions horizontalCentered="1"/>
  <pageMargins left="7.874015748031496E-2" right="7.874015748031496E-2" top="3.937007874015748E-2" bottom="3.937007874015748E-2" header="0.31496062992125984" footer="0.31496062992125984"/>
  <pageSetup paperSize="10000" scale="53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R78"/>
  <sheetViews>
    <sheetView showGridLines="0" tabSelected="1" zoomScale="60" zoomScaleNormal="60" workbookViewId="0">
      <selection activeCell="G53" sqref="G53"/>
    </sheetView>
  </sheetViews>
  <sheetFormatPr defaultColWidth="9.140625"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7.570312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4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4" ht="21" customHeight="1">
      <c r="B2" s="556" t="s">
        <v>224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190"/>
      <c r="O2" s="190"/>
      <c r="P2" s="190"/>
    </row>
    <row r="3" spans="2:44" ht="21" customHeight="1">
      <c r="B3" s="556" t="s">
        <v>386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190"/>
      <c r="O3" s="190"/>
      <c r="P3" s="190"/>
    </row>
    <row r="4" spans="2:44" ht="21" customHeight="1">
      <c r="B4" s="556" t="str">
        <f>'PC-JT-SL'!$B$3:$L$3</f>
        <v xml:space="preserve">MINGGU ke II OKTOBER ( Tgl. 7 OKTOBER s/d 13 OKTOBER 2025 )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190"/>
      <c r="O4" s="190"/>
      <c r="P4" s="190"/>
    </row>
    <row r="5" spans="2:44" ht="8.25" customHeight="1" thickBot="1">
      <c r="B5" s="175" t="s">
        <v>66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4" ht="21" customHeight="1">
      <c r="B6" s="557" t="s">
        <v>0</v>
      </c>
      <c r="C6" s="559" t="s">
        <v>245</v>
      </c>
      <c r="D6" s="572"/>
      <c r="E6" s="559" t="s">
        <v>4</v>
      </c>
      <c r="F6" s="433"/>
      <c r="G6" s="440" t="s">
        <v>45</v>
      </c>
      <c r="H6" s="433" t="s">
        <v>51</v>
      </c>
      <c r="I6" s="561" t="s">
        <v>48</v>
      </c>
      <c r="J6" s="561"/>
      <c r="K6" s="433" t="s">
        <v>51</v>
      </c>
      <c r="L6" s="433" t="s">
        <v>51</v>
      </c>
      <c r="M6" s="434" t="s">
        <v>54</v>
      </c>
      <c r="N6" s="190"/>
      <c r="O6" s="190"/>
      <c r="P6" s="190"/>
    </row>
    <row r="7" spans="2:44" ht="21" customHeight="1">
      <c r="B7" s="558"/>
      <c r="C7" s="562"/>
      <c r="D7" s="562"/>
      <c r="E7" s="560"/>
      <c r="F7" s="435" t="s">
        <v>52</v>
      </c>
      <c r="G7" s="441" t="s">
        <v>46</v>
      </c>
      <c r="H7" s="435" t="s">
        <v>56</v>
      </c>
      <c r="I7" s="435" t="s">
        <v>49</v>
      </c>
      <c r="J7" s="435" t="s">
        <v>50</v>
      </c>
      <c r="K7" s="435" t="s">
        <v>52</v>
      </c>
      <c r="L7" s="435" t="s">
        <v>244</v>
      </c>
      <c r="M7" s="563" t="s">
        <v>55</v>
      </c>
      <c r="N7" s="191"/>
      <c r="O7" s="191"/>
      <c r="P7" s="191"/>
    </row>
    <row r="8" spans="2:44" ht="21" customHeight="1">
      <c r="B8" s="558"/>
      <c r="C8" s="562"/>
      <c r="D8" s="562"/>
      <c r="E8" s="560"/>
      <c r="F8" s="436"/>
      <c r="G8" s="442" t="s">
        <v>47</v>
      </c>
      <c r="H8" s="436" t="s">
        <v>403</v>
      </c>
      <c r="I8" s="436" t="s">
        <v>403</v>
      </c>
      <c r="J8" s="436" t="s">
        <v>403</v>
      </c>
      <c r="K8" s="436" t="s">
        <v>403</v>
      </c>
      <c r="L8" s="436" t="s">
        <v>403</v>
      </c>
      <c r="M8" s="564"/>
      <c r="N8" s="192"/>
      <c r="O8" s="192"/>
      <c r="P8" s="192"/>
    </row>
    <row r="9" spans="2:44" ht="21" customHeight="1" thickBot="1">
      <c r="B9" s="437">
        <v>1</v>
      </c>
      <c r="C9" s="438">
        <v>2</v>
      </c>
      <c r="D9" s="438"/>
      <c r="E9" s="438">
        <v>3</v>
      </c>
      <c r="F9" s="438">
        <v>4</v>
      </c>
      <c r="G9" s="444">
        <v>5</v>
      </c>
      <c r="H9" s="438">
        <v>5</v>
      </c>
      <c r="I9" s="438">
        <v>6</v>
      </c>
      <c r="J9" s="438">
        <v>7</v>
      </c>
      <c r="K9" s="438" t="s">
        <v>58</v>
      </c>
      <c r="L9" s="438">
        <v>9</v>
      </c>
      <c r="M9" s="439">
        <v>10</v>
      </c>
      <c r="N9" s="190"/>
      <c r="O9" s="190"/>
      <c r="P9" s="190"/>
    </row>
    <row r="10" spans="2:44" ht="27" customHeight="1" thickBot="1">
      <c r="B10" s="283" t="s">
        <v>75</v>
      </c>
      <c r="C10" s="569" t="s">
        <v>76</v>
      </c>
      <c r="D10" s="569"/>
      <c r="E10" s="569"/>
      <c r="F10" s="324"/>
      <c r="G10" s="325"/>
      <c r="H10" s="573"/>
      <c r="I10" s="569"/>
      <c r="J10" s="569"/>
      <c r="K10" s="569"/>
      <c r="L10" s="326"/>
      <c r="M10" s="327"/>
      <c r="N10" s="218"/>
      <c r="O10" s="218"/>
      <c r="P10" s="218"/>
    </row>
    <row r="11" spans="2:44" ht="21" hidden="1" customHeight="1">
      <c r="B11" s="330">
        <v>1</v>
      </c>
      <c r="C11" s="497" t="s">
        <v>41</v>
      </c>
      <c r="D11" s="498" t="s">
        <v>42</v>
      </c>
      <c r="E11" s="499" t="s">
        <v>42</v>
      </c>
      <c r="F11" s="500" t="s">
        <v>97</v>
      </c>
      <c r="G11" s="499">
        <v>1049</v>
      </c>
      <c r="H11" s="501">
        <v>0</v>
      </c>
      <c r="I11" s="501">
        <v>0.41</v>
      </c>
      <c r="J11" s="502"/>
      <c r="K11" s="332">
        <f t="shared" ref="K11:K40" si="0">H11+I11+J11</f>
        <v>0.41</v>
      </c>
      <c r="L11" s="485">
        <v>0.41</v>
      </c>
      <c r="M11" s="414">
        <f t="shared" ref="M11:M40" si="1">IF(L11=0,0,(IF(K11/L11&gt;1,1,K11/L11)))</f>
        <v>1</v>
      </c>
      <c r="N11" s="517"/>
      <c r="O11" s="233"/>
      <c r="P11" s="217"/>
      <c r="Q11" s="217"/>
      <c r="AQ11" s="199">
        <f>I11+J11</f>
        <v>0.41</v>
      </c>
      <c r="AR11" s="233" t="s">
        <v>335</v>
      </c>
    </row>
    <row r="12" spans="2:44" ht="22.5" hidden="1" customHeight="1">
      <c r="B12" s="333">
        <f>+B11+1</f>
        <v>2</v>
      </c>
      <c r="C12" s="503"/>
      <c r="D12" s="504" t="s">
        <v>97</v>
      </c>
      <c r="E12" s="505" t="s">
        <v>97</v>
      </c>
      <c r="F12" s="506" t="s">
        <v>97</v>
      </c>
      <c r="G12" s="505">
        <v>1093</v>
      </c>
      <c r="H12" s="501">
        <v>0</v>
      </c>
      <c r="I12" s="501">
        <v>0.62</v>
      </c>
      <c r="J12" s="501"/>
      <c r="K12" s="332">
        <f t="shared" si="0"/>
        <v>0.62</v>
      </c>
      <c r="L12" s="485">
        <v>0.62</v>
      </c>
      <c r="M12" s="414">
        <f t="shared" si="1"/>
        <v>1</v>
      </c>
      <c r="N12" s="517"/>
      <c r="O12" s="217"/>
      <c r="P12" s="217"/>
      <c r="Q12" s="217"/>
      <c r="AQ12" s="199">
        <f>I12+J12</f>
        <v>0.62</v>
      </c>
    </row>
    <row r="13" spans="2:44" ht="24.75" hidden="1" customHeight="1">
      <c r="B13" s="333">
        <f>+B12+1</f>
        <v>3</v>
      </c>
      <c r="C13" s="503"/>
      <c r="D13" s="504" t="s">
        <v>98</v>
      </c>
      <c r="E13" s="505" t="s">
        <v>98</v>
      </c>
      <c r="F13" s="506" t="s">
        <v>406</v>
      </c>
      <c r="G13" s="505">
        <v>3633</v>
      </c>
      <c r="H13" s="501">
        <v>3.29</v>
      </c>
      <c r="I13" s="502"/>
      <c r="J13" s="501">
        <v>4.5999999999999996</v>
      </c>
      <c r="K13" s="332">
        <f t="shared" si="0"/>
        <v>7.89</v>
      </c>
      <c r="L13" s="485">
        <v>4.5999999999999996</v>
      </c>
      <c r="M13" s="414">
        <f t="shared" si="1"/>
        <v>1</v>
      </c>
      <c r="N13" s="517"/>
      <c r="O13" s="217"/>
      <c r="P13" s="217"/>
      <c r="Q13" s="217"/>
      <c r="AQ13" s="199">
        <f>I13+J13</f>
        <v>4.5999999999999996</v>
      </c>
    </row>
    <row r="14" spans="2:44" ht="21" hidden="1" customHeight="1">
      <c r="B14" s="333">
        <f>+B13+1</f>
        <v>4</v>
      </c>
      <c r="C14" s="503"/>
      <c r="D14" s="504" t="s">
        <v>99</v>
      </c>
      <c r="E14" s="503" t="s">
        <v>99</v>
      </c>
      <c r="F14" s="506" t="s">
        <v>407</v>
      </c>
      <c r="G14" s="503">
        <v>504</v>
      </c>
      <c r="H14" s="501">
        <v>3.99</v>
      </c>
      <c r="I14" s="501">
        <v>0</v>
      </c>
      <c r="J14" s="502"/>
      <c r="K14" s="332">
        <f t="shared" si="0"/>
        <v>3.99</v>
      </c>
      <c r="L14" s="485">
        <v>0</v>
      </c>
      <c r="M14" s="414">
        <v>1</v>
      </c>
      <c r="N14" s="517"/>
      <c r="O14" s="217"/>
      <c r="P14" s="217"/>
      <c r="Q14" s="217"/>
      <c r="AQ14" s="199">
        <f>I14+J14</f>
        <v>0</v>
      </c>
    </row>
    <row r="15" spans="2:44" ht="21" hidden="1" customHeight="1">
      <c r="B15" s="333">
        <f t="shared" ref="B15:B36" si="2">+B14+1</f>
        <v>5</v>
      </c>
      <c r="C15" s="503" t="s">
        <v>16</v>
      </c>
      <c r="D15" s="504" t="s">
        <v>17</v>
      </c>
      <c r="E15" s="505" t="s">
        <v>17</v>
      </c>
      <c r="F15" s="506" t="s">
        <v>17</v>
      </c>
      <c r="G15" s="505">
        <v>1448</v>
      </c>
      <c r="H15" s="501">
        <v>0</v>
      </c>
      <c r="I15" s="501">
        <v>1.64</v>
      </c>
      <c r="J15" s="502"/>
      <c r="K15" s="332">
        <f t="shared" si="0"/>
        <v>1.64</v>
      </c>
      <c r="L15" s="485">
        <v>1.64</v>
      </c>
      <c r="M15" s="414">
        <f t="shared" si="1"/>
        <v>1</v>
      </c>
      <c r="N15" s="517"/>
      <c r="O15" s="217"/>
      <c r="P15" s="217"/>
      <c r="Q15" s="217"/>
      <c r="AQ15" s="199"/>
    </row>
    <row r="16" spans="2:44" ht="21" hidden="1" customHeight="1">
      <c r="B16" s="333">
        <f t="shared" si="2"/>
        <v>6</v>
      </c>
      <c r="C16" s="503" t="s">
        <v>40</v>
      </c>
      <c r="D16" s="504" t="s">
        <v>408</v>
      </c>
      <c r="E16" s="503" t="s">
        <v>408</v>
      </c>
      <c r="F16" s="506" t="s">
        <v>409</v>
      </c>
      <c r="G16" s="503">
        <v>270</v>
      </c>
      <c r="H16" s="501">
        <v>0</v>
      </c>
      <c r="I16" s="501">
        <v>0.98</v>
      </c>
      <c r="J16" s="502"/>
      <c r="K16" s="332">
        <f t="shared" si="0"/>
        <v>0.98</v>
      </c>
      <c r="L16" s="485">
        <v>0.98</v>
      </c>
      <c r="M16" s="414">
        <f t="shared" si="1"/>
        <v>1</v>
      </c>
      <c r="N16" s="517"/>
      <c r="O16" s="217"/>
      <c r="P16" s="217"/>
      <c r="Q16" s="217"/>
      <c r="AQ16" s="199"/>
    </row>
    <row r="17" spans="2:43" ht="21" hidden="1" customHeight="1">
      <c r="B17" s="333">
        <f t="shared" si="2"/>
        <v>7</v>
      </c>
      <c r="C17" s="503" t="s">
        <v>36</v>
      </c>
      <c r="D17" s="504" t="s">
        <v>410</v>
      </c>
      <c r="E17" s="505" t="s">
        <v>410</v>
      </c>
      <c r="F17" s="506" t="s">
        <v>409</v>
      </c>
      <c r="G17" s="505">
        <v>2532</v>
      </c>
      <c r="H17" s="501">
        <v>1.1020000000000001</v>
      </c>
      <c r="I17" s="501">
        <v>0.36499999999999999</v>
      </c>
      <c r="J17" s="501">
        <v>0</v>
      </c>
      <c r="K17" s="332">
        <f t="shared" si="0"/>
        <v>1.4670000000000001</v>
      </c>
      <c r="L17" s="485">
        <v>0.36499999999999999</v>
      </c>
      <c r="M17" s="414">
        <f t="shared" si="1"/>
        <v>1</v>
      </c>
      <c r="N17" s="517"/>
      <c r="O17" s="217"/>
      <c r="P17" s="217"/>
      <c r="Q17" s="217"/>
      <c r="AQ17" s="199"/>
    </row>
    <row r="18" spans="2:43" ht="21" hidden="1" customHeight="1">
      <c r="B18" s="333">
        <f t="shared" si="2"/>
        <v>8</v>
      </c>
      <c r="C18" s="503"/>
      <c r="D18" s="504" t="s">
        <v>411</v>
      </c>
      <c r="E18" s="503" t="s">
        <v>411</v>
      </c>
      <c r="F18" s="506" t="s">
        <v>411</v>
      </c>
      <c r="G18" s="503">
        <v>105</v>
      </c>
      <c r="H18" s="501">
        <v>0</v>
      </c>
      <c r="I18" s="502">
        <v>0</v>
      </c>
      <c r="J18" s="501">
        <v>0.27</v>
      </c>
      <c r="K18" s="332">
        <f t="shared" si="0"/>
        <v>0.27</v>
      </c>
      <c r="L18" s="485">
        <v>0.27</v>
      </c>
      <c r="M18" s="414">
        <f t="shared" si="1"/>
        <v>1</v>
      </c>
      <c r="N18" s="517"/>
      <c r="O18" s="217"/>
      <c r="P18" s="217"/>
      <c r="Q18" s="217"/>
      <c r="AQ18" s="199"/>
    </row>
    <row r="19" spans="2:43" ht="21" hidden="1" customHeight="1">
      <c r="B19" s="333">
        <f t="shared" si="2"/>
        <v>9</v>
      </c>
      <c r="C19" s="503"/>
      <c r="D19" s="504" t="s">
        <v>57</v>
      </c>
      <c r="E19" s="505" t="s">
        <v>57</v>
      </c>
      <c r="F19" s="506" t="s">
        <v>412</v>
      </c>
      <c r="G19" s="505">
        <v>1221</v>
      </c>
      <c r="H19" s="501">
        <v>0.43</v>
      </c>
      <c r="I19" s="501">
        <v>1.56</v>
      </c>
      <c r="J19" s="501">
        <v>0.05</v>
      </c>
      <c r="K19" s="332">
        <f t="shared" si="0"/>
        <v>2.04</v>
      </c>
      <c r="L19" s="485">
        <v>1.61</v>
      </c>
      <c r="M19" s="414">
        <f t="shared" si="1"/>
        <v>1</v>
      </c>
      <c r="N19" s="517"/>
      <c r="O19" s="217"/>
      <c r="P19" s="217"/>
      <c r="Q19" s="217"/>
      <c r="AQ19" s="199"/>
    </row>
    <row r="20" spans="2:43" ht="21" hidden="1" customHeight="1">
      <c r="B20" s="333">
        <f t="shared" si="2"/>
        <v>10</v>
      </c>
      <c r="C20" s="503"/>
      <c r="D20" s="504" t="s">
        <v>149</v>
      </c>
      <c r="E20" s="505" t="s">
        <v>149</v>
      </c>
      <c r="F20" s="506" t="s">
        <v>413</v>
      </c>
      <c r="G20" s="505">
        <v>4341</v>
      </c>
      <c r="H20" s="501">
        <v>3.95</v>
      </c>
      <c r="I20" s="501">
        <v>4.93</v>
      </c>
      <c r="J20" s="502"/>
      <c r="K20" s="332">
        <f t="shared" si="0"/>
        <v>8.879999999999999</v>
      </c>
      <c r="L20" s="485">
        <v>4.93</v>
      </c>
      <c r="M20" s="414">
        <f t="shared" si="1"/>
        <v>1</v>
      </c>
      <c r="N20" s="517"/>
      <c r="O20" s="217"/>
      <c r="P20" s="217"/>
      <c r="Q20" s="217"/>
      <c r="AQ20" s="199"/>
    </row>
    <row r="21" spans="2:43" ht="21" hidden="1" customHeight="1">
      <c r="B21" s="333">
        <f t="shared" si="2"/>
        <v>11</v>
      </c>
      <c r="C21" s="503"/>
      <c r="D21" s="504" t="s">
        <v>150</v>
      </c>
      <c r="E21" s="505" t="s">
        <v>150</v>
      </c>
      <c r="F21" s="506" t="s">
        <v>413</v>
      </c>
      <c r="G21" s="505">
        <v>5126</v>
      </c>
      <c r="H21" s="501">
        <v>0</v>
      </c>
      <c r="I21" s="501">
        <v>2.64</v>
      </c>
      <c r="J21" s="502"/>
      <c r="K21" s="332">
        <f t="shared" si="0"/>
        <v>2.64</v>
      </c>
      <c r="L21" s="485">
        <v>2.64</v>
      </c>
      <c r="M21" s="414">
        <f t="shared" si="1"/>
        <v>1</v>
      </c>
      <c r="N21" s="517"/>
      <c r="O21" s="217"/>
      <c r="P21" s="217"/>
      <c r="Q21" s="217"/>
      <c r="AQ21" s="199"/>
    </row>
    <row r="22" spans="2:43" ht="21" hidden="1" customHeight="1">
      <c r="B22" s="333">
        <f t="shared" si="2"/>
        <v>12</v>
      </c>
      <c r="C22" s="503"/>
      <c r="D22" s="504" t="s">
        <v>414</v>
      </c>
      <c r="E22" s="505" t="s">
        <v>414</v>
      </c>
      <c r="F22" s="506" t="s">
        <v>412</v>
      </c>
      <c r="G22" s="505">
        <v>1053</v>
      </c>
      <c r="H22" s="501">
        <v>0.87</v>
      </c>
      <c r="I22" s="501">
        <v>1.1200000000000001</v>
      </c>
      <c r="J22" s="502"/>
      <c r="K22" s="332">
        <f t="shared" si="0"/>
        <v>1.9900000000000002</v>
      </c>
      <c r="L22" s="485">
        <v>1.1200000000000001</v>
      </c>
      <c r="M22" s="414">
        <f t="shared" si="1"/>
        <v>1</v>
      </c>
      <c r="N22" s="517"/>
      <c r="O22" s="217"/>
      <c r="P22" s="217"/>
      <c r="Q22" s="217"/>
      <c r="AQ22" s="199"/>
    </row>
    <row r="23" spans="2:43" ht="21" hidden="1" customHeight="1">
      <c r="B23" s="333">
        <f t="shared" si="2"/>
        <v>13</v>
      </c>
      <c r="C23" s="503"/>
      <c r="D23" s="504" t="s">
        <v>415</v>
      </c>
      <c r="E23" s="505" t="s">
        <v>415</v>
      </c>
      <c r="F23" s="506" t="s">
        <v>409</v>
      </c>
      <c r="G23" s="505">
        <v>3665</v>
      </c>
      <c r="H23" s="501">
        <v>0</v>
      </c>
      <c r="I23" s="502">
        <v>3.07</v>
      </c>
      <c r="J23" s="501"/>
      <c r="K23" s="332">
        <f t="shared" si="0"/>
        <v>3.07</v>
      </c>
      <c r="L23" s="485">
        <v>3.07</v>
      </c>
      <c r="M23" s="414">
        <f t="shared" si="1"/>
        <v>1</v>
      </c>
      <c r="N23" s="517"/>
      <c r="O23" s="217"/>
      <c r="P23" s="217"/>
      <c r="Q23" s="217"/>
      <c r="AQ23" s="199"/>
    </row>
    <row r="24" spans="2:43" ht="21" hidden="1" customHeight="1">
      <c r="B24" s="333">
        <f t="shared" si="2"/>
        <v>14</v>
      </c>
      <c r="C24" s="503"/>
      <c r="D24" s="504" t="s">
        <v>416</v>
      </c>
      <c r="E24" s="503" t="s">
        <v>416</v>
      </c>
      <c r="F24" s="506" t="s">
        <v>409</v>
      </c>
      <c r="G24" s="503">
        <v>468</v>
      </c>
      <c r="H24" s="501">
        <v>0.36</v>
      </c>
      <c r="I24" s="501">
        <v>0</v>
      </c>
      <c r="J24" s="501">
        <v>0</v>
      </c>
      <c r="K24" s="332">
        <f t="shared" si="0"/>
        <v>0.36</v>
      </c>
      <c r="L24" s="485">
        <v>0</v>
      </c>
      <c r="M24" s="414">
        <v>1</v>
      </c>
      <c r="N24" s="517" t="s">
        <v>439</v>
      </c>
      <c r="O24" s="217"/>
      <c r="P24" s="217"/>
      <c r="Q24" s="217"/>
      <c r="AQ24" s="199"/>
    </row>
    <row r="25" spans="2:43" ht="21" hidden="1" customHeight="1">
      <c r="B25" s="333">
        <f t="shared" si="2"/>
        <v>15</v>
      </c>
      <c r="C25" s="503"/>
      <c r="D25" s="504" t="s">
        <v>417</v>
      </c>
      <c r="E25" s="505" t="s">
        <v>417</v>
      </c>
      <c r="F25" s="506" t="s">
        <v>417</v>
      </c>
      <c r="G25" s="505">
        <v>2122</v>
      </c>
      <c r="H25" s="501">
        <v>0</v>
      </c>
      <c r="I25" s="502">
        <v>0</v>
      </c>
      <c r="J25" s="501">
        <v>0</v>
      </c>
      <c r="K25" s="332">
        <f t="shared" si="0"/>
        <v>0</v>
      </c>
      <c r="L25" s="485">
        <v>0</v>
      </c>
      <c r="M25" s="414">
        <f t="shared" si="1"/>
        <v>0</v>
      </c>
      <c r="N25" s="517" t="s">
        <v>439</v>
      </c>
      <c r="O25" s="217"/>
      <c r="P25" s="217"/>
      <c r="Q25" s="217"/>
      <c r="AQ25" s="199"/>
    </row>
    <row r="26" spans="2:43" ht="21" hidden="1" customHeight="1">
      <c r="B26" s="333">
        <f t="shared" si="2"/>
        <v>16</v>
      </c>
      <c r="C26" s="503"/>
      <c r="D26" s="504" t="s">
        <v>418</v>
      </c>
      <c r="E26" s="503" t="s">
        <v>418</v>
      </c>
      <c r="F26" s="506" t="s">
        <v>418</v>
      </c>
      <c r="G26" s="503">
        <v>850</v>
      </c>
      <c r="H26" s="501">
        <v>0</v>
      </c>
      <c r="I26" s="501">
        <v>0</v>
      </c>
      <c r="J26" s="501">
        <v>0</v>
      </c>
      <c r="K26" s="332">
        <f t="shared" si="0"/>
        <v>0</v>
      </c>
      <c r="L26" s="485">
        <v>0</v>
      </c>
      <c r="M26" s="414">
        <f t="shared" si="1"/>
        <v>0</v>
      </c>
      <c r="N26" s="517" t="s">
        <v>439</v>
      </c>
      <c r="O26" s="217"/>
      <c r="P26" s="217"/>
      <c r="Q26" s="217"/>
      <c r="AQ26" s="199"/>
    </row>
    <row r="27" spans="2:43" ht="21" customHeight="1">
      <c r="B27" s="333">
        <f t="shared" si="2"/>
        <v>17</v>
      </c>
      <c r="C27" s="503" t="s">
        <v>37</v>
      </c>
      <c r="D27" s="504" t="s">
        <v>419</v>
      </c>
      <c r="E27" s="505" t="s">
        <v>419</v>
      </c>
      <c r="F27" s="506" t="s">
        <v>420</v>
      </c>
      <c r="G27" s="505">
        <v>1665</v>
      </c>
      <c r="H27" s="501">
        <v>0</v>
      </c>
      <c r="I27" s="502">
        <v>0.3</v>
      </c>
      <c r="J27" s="501">
        <v>3.5</v>
      </c>
      <c r="K27" s="332">
        <f t="shared" si="0"/>
        <v>3.8</v>
      </c>
      <c r="L27" s="485">
        <v>3.8</v>
      </c>
      <c r="M27" s="414">
        <f t="shared" si="1"/>
        <v>1</v>
      </c>
      <c r="N27" s="517" t="s">
        <v>439</v>
      </c>
      <c r="O27" s="217"/>
      <c r="P27" s="217"/>
      <c r="Q27" s="217"/>
      <c r="AQ27" s="199"/>
    </row>
    <row r="28" spans="2:43" ht="21" customHeight="1">
      <c r="B28" s="333">
        <f t="shared" si="2"/>
        <v>18</v>
      </c>
      <c r="C28" s="503"/>
      <c r="D28" s="504" t="s">
        <v>38</v>
      </c>
      <c r="E28" s="505" t="s">
        <v>38</v>
      </c>
      <c r="F28" s="506" t="s">
        <v>421</v>
      </c>
      <c r="G28" s="505">
        <v>1607</v>
      </c>
      <c r="H28" s="501">
        <v>4.6500000000000004</v>
      </c>
      <c r="I28" s="501">
        <v>0.8</v>
      </c>
      <c r="J28" s="502"/>
      <c r="K28" s="332">
        <f t="shared" si="0"/>
        <v>5.45</v>
      </c>
      <c r="L28" s="485">
        <v>0.8</v>
      </c>
      <c r="M28" s="414">
        <f t="shared" si="1"/>
        <v>1</v>
      </c>
      <c r="N28" s="517" t="s">
        <v>439</v>
      </c>
      <c r="O28" s="217"/>
      <c r="P28" s="217"/>
      <c r="Q28" s="217"/>
      <c r="AQ28" s="199"/>
    </row>
    <row r="29" spans="2:43" ht="21" customHeight="1">
      <c r="B29" s="333">
        <f t="shared" si="2"/>
        <v>19</v>
      </c>
      <c r="C29" s="503"/>
      <c r="D29" s="504" t="s">
        <v>422</v>
      </c>
      <c r="E29" s="503" t="s">
        <v>422</v>
      </c>
      <c r="F29" s="506" t="s">
        <v>421</v>
      </c>
      <c r="G29" s="503">
        <v>743</v>
      </c>
      <c r="H29" s="501">
        <v>0.77</v>
      </c>
      <c r="I29" s="502"/>
      <c r="J29" s="501">
        <v>0.66</v>
      </c>
      <c r="K29" s="332">
        <f t="shared" si="0"/>
        <v>1.4300000000000002</v>
      </c>
      <c r="L29" s="485">
        <v>0.66</v>
      </c>
      <c r="M29" s="414">
        <f t="shared" si="1"/>
        <v>1</v>
      </c>
      <c r="N29" s="517" t="s">
        <v>439</v>
      </c>
      <c r="O29" s="217"/>
      <c r="P29" s="217"/>
      <c r="Q29" s="217"/>
      <c r="AQ29" s="199"/>
    </row>
    <row r="30" spans="2:43" ht="21" customHeight="1">
      <c r="B30" s="333">
        <f t="shared" si="2"/>
        <v>20</v>
      </c>
      <c r="C30" s="503"/>
      <c r="D30" s="504" t="s">
        <v>423</v>
      </c>
      <c r="E30" s="503" t="s">
        <v>423</v>
      </c>
      <c r="F30" s="506" t="s">
        <v>29</v>
      </c>
      <c r="G30" s="503">
        <v>0</v>
      </c>
      <c r="H30" s="501">
        <v>1.77</v>
      </c>
      <c r="I30" s="502"/>
      <c r="J30" s="501">
        <v>0.74</v>
      </c>
      <c r="K30" s="332">
        <f t="shared" si="0"/>
        <v>2.5099999999999998</v>
      </c>
      <c r="L30" s="485">
        <v>0.74</v>
      </c>
      <c r="M30" s="414">
        <f t="shared" si="1"/>
        <v>1</v>
      </c>
      <c r="N30" s="517" t="s">
        <v>439</v>
      </c>
      <c r="O30" s="217"/>
      <c r="P30" s="217"/>
      <c r="Q30" s="217"/>
      <c r="AQ30" s="199"/>
    </row>
    <row r="31" spans="2:43" ht="21" customHeight="1">
      <c r="B31" s="333">
        <f t="shared" si="2"/>
        <v>21</v>
      </c>
      <c r="C31" s="503"/>
      <c r="D31" s="504" t="s">
        <v>424</v>
      </c>
      <c r="E31" s="503" t="s">
        <v>424</v>
      </c>
      <c r="F31" s="506" t="s">
        <v>424</v>
      </c>
      <c r="G31" s="503">
        <v>480</v>
      </c>
      <c r="H31" s="501">
        <v>0.43</v>
      </c>
      <c r="I31" s="502"/>
      <c r="J31" s="501">
        <v>0.49</v>
      </c>
      <c r="K31" s="332">
        <f t="shared" si="0"/>
        <v>0.91999999999999993</v>
      </c>
      <c r="L31" s="485">
        <v>0.49</v>
      </c>
      <c r="M31" s="414">
        <f t="shared" si="1"/>
        <v>1</v>
      </c>
      <c r="N31" s="517" t="s">
        <v>439</v>
      </c>
      <c r="O31" s="217"/>
      <c r="P31" s="217"/>
      <c r="Q31" s="217"/>
      <c r="AQ31" s="199"/>
    </row>
    <row r="32" spans="2:43" ht="21" customHeight="1">
      <c r="B32" s="333">
        <f t="shared" si="2"/>
        <v>22</v>
      </c>
      <c r="C32" s="503"/>
      <c r="D32" s="504" t="s">
        <v>425</v>
      </c>
      <c r="E32" s="503" t="s">
        <v>425</v>
      </c>
      <c r="F32" s="506" t="s">
        <v>426</v>
      </c>
      <c r="G32" s="503">
        <v>468</v>
      </c>
      <c r="H32" s="501">
        <v>0.04</v>
      </c>
      <c r="I32" s="501">
        <v>0.11</v>
      </c>
      <c r="J32" s="501">
        <v>0</v>
      </c>
      <c r="K32" s="332">
        <f>H32+I32+J32</f>
        <v>0.15</v>
      </c>
      <c r="L32" s="485">
        <v>0.11</v>
      </c>
      <c r="M32" s="414">
        <f t="shared" si="1"/>
        <v>1</v>
      </c>
      <c r="N32" s="517" t="s">
        <v>439</v>
      </c>
      <c r="O32" s="217"/>
      <c r="P32" s="217"/>
      <c r="Q32" s="217"/>
      <c r="AQ32" s="199"/>
    </row>
    <row r="33" spans="2:43" ht="21" customHeight="1">
      <c r="B33" s="333">
        <f t="shared" si="2"/>
        <v>23</v>
      </c>
      <c r="C33" s="503"/>
      <c r="D33" s="504" t="s">
        <v>427</v>
      </c>
      <c r="E33" s="505" t="s">
        <v>427</v>
      </c>
      <c r="F33" s="506" t="s">
        <v>428</v>
      </c>
      <c r="G33" s="505">
        <v>1657</v>
      </c>
      <c r="H33" s="501">
        <v>0</v>
      </c>
      <c r="I33" s="502"/>
      <c r="J33" s="501">
        <v>1.6</v>
      </c>
      <c r="K33" s="332">
        <f t="shared" si="0"/>
        <v>1.6</v>
      </c>
      <c r="L33" s="485">
        <v>1.6</v>
      </c>
      <c r="M33" s="414">
        <f t="shared" si="1"/>
        <v>1</v>
      </c>
      <c r="N33" s="517"/>
      <c r="O33" s="217"/>
      <c r="P33" s="217"/>
      <c r="Q33" s="217"/>
      <c r="AQ33" s="199"/>
    </row>
    <row r="34" spans="2:43" ht="21" customHeight="1">
      <c r="B34" s="333">
        <f t="shared" si="2"/>
        <v>24</v>
      </c>
      <c r="C34" s="503"/>
      <c r="D34" s="504" t="s">
        <v>429</v>
      </c>
      <c r="E34" s="503" t="s">
        <v>429</v>
      </c>
      <c r="F34" s="506" t="s">
        <v>430</v>
      </c>
      <c r="G34" s="503">
        <v>291</v>
      </c>
      <c r="H34" s="501">
        <v>7.0000000000000007E-2</v>
      </c>
      <c r="I34" s="501">
        <v>0.04</v>
      </c>
      <c r="J34" s="502"/>
      <c r="K34" s="332">
        <f t="shared" si="0"/>
        <v>0.11000000000000001</v>
      </c>
      <c r="L34" s="485">
        <v>0.04</v>
      </c>
      <c r="M34" s="414">
        <f t="shared" si="1"/>
        <v>1</v>
      </c>
      <c r="N34" s="517"/>
      <c r="O34" s="217"/>
      <c r="P34" s="217"/>
      <c r="Q34" s="217"/>
      <c r="AQ34" s="199"/>
    </row>
    <row r="35" spans="2:43" ht="21" customHeight="1">
      <c r="B35" s="333">
        <f t="shared" si="2"/>
        <v>25</v>
      </c>
      <c r="C35" s="503"/>
      <c r="D35" s="504" t="s">
        <v>431</v>
      </c>
      <c r="E35" s="505" t="s">
        <v>431</v>
      </c>
      <c r="F35" s="506" t="s">
        <v>432</v>
      </c>
      <c r="G35" s="505">
        <v>2801</v>
      </c>
      <c r="H35" s="501">
        <v>18.37</v>
      </c>
      <c r="I35" s="502"/>
      <c r="J35" s="501">
        <v>0</v>
      </c>
      <c r="K35" s="332">
        <f t="shared" si="0"/>
        <v>18.37</v>
      </c>
      <c r="L35" s="485">
        <v>0</v>
      </c>
      <c r="M35" s="414">
        <v>1</v>
      </c>
      <c r="N35" s="517" t="s">
        <v>439</v>
      </c>
      <c r="O35" s="217"/>
      <c r="P35" s="217"/>
      <c r="Q35" s="217"/>
      <c r="AQ35" s="199"/>
    </row>
    <row r="36" spans="2:43" ht="21" customHeight="1">
      <c r="B36" s="333">
        <f t="shared" si="2"/>
        <v>26</v>
      </c>
      <c r="C36" s="503"/>
      <c r="D36" s="504" t="s">
        <v>433</v>
      </c>
      <c r="E36" s="505" t="s">
        <v>433</v>
      </c>
      <c r="F36" s="506" t="s">
        <v>432</v>
      </c>
      <c r="G36" s="505">
        <v>6758</v>
      </c>
      <c r="H36" s="501">
        <v>0</v>
      </c>
      <c r="I36" s="501">
        <v>3.36</v>
      </c>
      <c r="J36" s="502"/>
      <c r="K36" s="332">
        <f t="shared" si="0"/>
        <v>3.36</v>
      </c>
      <c r="L36" s="485">
        <v>3.36</v>
      </c>
      <c r="M36" s="414">
        <f t="shared" si="1"/>
        <v>1</v>
      </c>
      <c r="N36" s="517" t="s">
        <v>439</v>
      </c>
      <c r="O36" s="217"/>
      <c r="P36" s="217"/>
      <c r="Q36" s="217"/>
      <c r="AQ36" s="199"/>
    </row>
    <row r="37" spans="2:43" ht="21" customHeight="1">
      <c r="B37" s="333"/>
      <c r="C37" s="503"/>
      <c r="D37" s="504" t="s">
        <v>434</v>
      </c>
      <c r="E37" s="507" t="s">
        <v>434</v>
      </c>
      <c r="F37" s="506"/>
      <c r="G37" s="503"/>
      <c r="H37" s="501"/>
      <c r="I37" s="501"/>
      <c r="J37" s="501"/>
      <c r="K37" s="332"/>
      <c r="L37" s="485"/>
      <c r="M37" s="606"/>
      <c r="N37" s="517"/>
      <c r="O37" s="217"/>
      <c r="P37" s="217"/>
      <c r="Q37" s="217"/>
      <c r="AQ37" s="199"/>
    </row>
    <row r="38" spans="2:43" ht="21" customHeight="1">
      <c r="B38" s="333">
        <v>27</v>
      </c>
      <c r="C38" s="503"/>
      <c r="D38" s="504" t="s">
        <v>435</v>
      </c>
      <c r="E38" s="503" t="s">
        <v>435</v>
      </c>
      <c r="F38" s="506" t="s">
        <v>225</v>
      </c>
      <c r="G38" s="503">
        <v>10.5</v>
      </c>
      <c r="H38" s="511">
        <v>6</v>
      </c>
      <c r="I38" s="502"/>
      <c r="J38" s="501">
        <v>3.56</v>
      </c>
      <c r="K38" s="332">
        <f t="shared" si="0"/>
        <v>9.56</v>
      </c>
      <c r="L38" s="485">
        <v>3.56</v>
      </c>
      <c r="M38" s="414">
        <f t="shared" si="1"/>
        <v>1</v>
      </c>
      <c r="N38" s="517" t="s">
        <v>439</v>
      </c>
      <c r="O38" s="217"/>
      <c r="P38" s="217"/>
      <c r="Q38" s="217"/>
      <c r="AQ38" s="199"/>
    </row>
    <row r="39" spans="2:43" ht="21" customHeight="1">
      <c r="B39" s="333">
        <v>28</v>
      </c>
      <c r="C39" s="503"/>
      <c r="D39" s="504" t="s">
        <v>436</v>
      </c>
      <c r="E39" s="503" t="s">
        <v>436</v>
      </c>
      <c r="F39" s="506" t="s">
        <v>225</v>
      </c>
      <c r="G39" s="503">
        <v>12.499000000000001</v>
      </c>
      <c r="H39" s="512"/>
      <c r="I39" s="501">
        <v>6.54</v>
      </c>
      <c r="J39" s="502"/>
      <c r="K39" s="332">
        <f t="shared" si="0"/>
        <v>6.54</v>
      </c>
      <c r="L39" s="485">
        <v>6.54</v>
      </c>
      <c r="M39" s="414">
        <f t="shared" si="1"/>
        <v>1</v>
      </c>
      <c r="N39" s="517" t="s">
        <v>439</v>
      </c>
      <c r="O39" s="217"/>
      <c r="P39" s="217"/>
      <c r="Q39" s="217"/>
      <c r="AQ39" s="199"/>
    </row>
    <row r="40" spans="2:43" ht="21" customHeight="1" thickBot="1">
      <c r="B40" s="333">
        <v>29</v>
      </c>
      <c r="C40" s="503"/>
      <c r="D40" s="504" t="s">
        <v>437</v>
      </c>
      <c r="E40" s="505" t="s">
        <v>437</v>
      </c>
      <c r="F40" s="506" t="s">
        <v>225</v>
      </c>
      <c r="G40" s="505">
        <v>8401</v>
      </c>
      <c r="H40" s="501">
        <v>0.61</v>
      </c>
      <c r="I40" s="501">
        <v>6.76</v>
      </c>
      <c r="J40" s="502"/>
      <c r="K40" s="332">
        <f t="shared" si="0"/>
        <v>7.37</v>
      </c>
      <c r="L40" s="485">
        <v>6.76</v>
      </c>
      <c r="M40" s="414">
        <f t="shared" si="1"/>
        <v>1</v>
      </c>
      <c r="N40" s="517"/>
      <c r="O40" s="217"/>
      <c r="P40" s="217"/>
      <c r="Q40" s="217"/>
      <c r="AQ40" s="199"/>
    </row>
    <row r="41" spans="2:43" ht="21" customHeight="1" thickBot="1">
      <c r="B41" s="283"/>
      <c r="C41" s="569" t="s">
        <v>118</v>
      </c>
      <c r="D41" s="569"/>
      <c r="E41" s="569"/>
      <c r="F41" s="328"/>
      <c r="G41" s="287">
        <f>SUM(G11:G40)</f>
        <v>54373.999000000003</v>
      </c>
      <c r="H41" s="329">
        <f>SUM(H11:H40)</f>
        <v>46.701999999999998</v>
      </c>
      <c r="I41" s="329">
        <f>SUM(I11:I40)</f>
        <v>35.244999999999997</v>
      </c>
      <c r="J41" s="329">
        <f>SUM(J11:J40)</f>
        <v>15.469999999999999</v>
      </c>
      <c r="K41" s="329">
        <f>SUM(H41+I41+J41)</f>
        <v>97.417000000000002</v>
      </c>
      <c r="L41" s="329">
        <f>SUM(L11:L40)</f>
        <v>50.714999999999996</v>
      </c>
      <c r="M41" s="290"/>
      <c r="N41" s="518"/>
      <c r="O41" s="219"/>
      <c r="P41" s="219"/>
    </row>
    <row r="42" spans="2:43" ht="27" customHeight="1" thickBot="1">
      <c r="B42" s="291" t="s">
        <v>77</v>
      </c>
      <c r="C42" s="565" t="s">
        <v>78</v>
      </c>
      <c r="D42" s="565"/>
      <c r="E42" s="565"/>
      <c r="F42" s="296"/>
      <c r="G42" s="292"/>
      <c r="H42" s="297"/>
      <c r="I42" s="298"/>
      <c r="J42" s="298"/>
      <c r="K42" s="299"/>
      <c r="L42" s="300"/>
      <c r="M42" s="301"/>
      <c r="N42" s="518"/>
      <c r="O42" s="219"/>
      <c r="P42" s="219"/>
    </row>
    <row r="43" spans="2:43" ht="21" customHeight="1">
      <c r="B43" s="337">
        <v>1</v>
      </c>
      <c r="C43" s="338" t="s">
        <v>39</v>
      </c>
      <c r="D43" s="323">
        <v>1</v>
      </c>
      <c r="E43" s="338" t="s">
        <v>208</v>
      </c>
      <c r="F43" s="339" t="s">
        <v>303</v>
      </c>
      <c r="G43" s="340">
        <v>5001</v>
      </c>
      <c r="H43" s="486">
        <v>0</v>
      </c>
      <c r="I43" s="487">
        <v>0</v>
      </c>
      <c r="J43" s="488"/>
      <c r="K43" s="341">
        <f>H43+I43+J43</f>
        <v>0</v>
      </c>
      <c r="L43" s="496">
        <v>0</v>
      </c>
      <c r="M43" s="414">
        <v>0</v>
      </c>
      <c r="N43" s="518" t="s">
        <v>439</v>
      </c>
      <c r="O43" s="219"/>
      <c r="P43" s="219"/>
    </row>
    <row r="44" spans="2:43" ht="21" customHeight="1">
      <c r="B44" s="342">
        <v>2</v>
      </c>
      <c r="C44" s="343" t="s">
        <v>43</v>
      </c>
      <c r="D44" s="322">
        <f t="shared" ref="D44:D60" si="3">+D43+1</f>
        <v>2</v>
      </c>
      <c r="E44" s="343" t="s">
        <v>193</v>
      </c>
      <c r="F44" s="293" t="s">
        <v>304</v>
      </c>
      <c r="G44" s="344">
        <v>3200</v>
      </c>
      <c r="H44" s="486">
        <v>7.0309999999999997</v>
      </c>
      <c r="I44" s="487">
        <v>3.14</v>
      </c>
      <c r="J44" s="487">
        <v>8.5000000000000006E-2</v>
      </c>
      <c r="K44" s="345">
        <f t="shared" ref="K44:K59" si="4">H44+I44+J44</f>
        <v>10.256</v>
      </c>
      <c r="L44" s="496">
        <v>3.2250000000000001</v>
      </c>
      <c r="M44" s="414">
        <v>1</v>
      </c>
      <c r="N44" s="518"/>
      <c r="O44" s="219"/>
      <c r="P44" s="219"/>
    </row>
    <row r="45" spans="2:43" ht="21" customHeight="1">
      <c r="B45" s="342">
        <v>3</v>
      </c>
      <c r="C45" s="343" t="s">
        <v>39</v>
      </c>
      <c r="D45" s="322">
        <f t="shared" si="3"/>
        <v>3</v>
      </c>
      <c r="E45" s="343" t="s">
        <v>195</v>
      </c>
      <c r="F45" s="293" t="s">
        <v>303</v>
      </c>
      <c r="G45" s="344">
        <v>5863</v>
      </c>
      <c r="H45" s="486">
        <v>7.3490000000000002</v>
      </c>
      <c r="I45" s="489"/>
      <c r="J45" s="487">
        <v>12.5</v>
      </c>
      <c r="K45" s="345">
        <f>H45+I45+J45</f>
        <v>19.849</v>
      </c>
      <c r="L45" s="496">
        <v>12.5</v>
      </c>
      <c r="M45" s="414">
        <v>1</v>
      </c>
      <c r="N45" s="518"/>
      <c r="O45" s="219"/>
      <c r="P45" s="219"/>
    </row>
    <row r="46" spans="2:43" ht="21" customHeight="1">
      <c r="B46" s="342">
        <v>4</v>
      </c>
      <c r="C46" s="343" t="s">
        <v>43</v>
      </c>
      <c r="D46" s="322">
        <f t="shared" si="3"/>
        <v>4</v>
      </c>
      <c r="E46" s="343" t="s">
        <v>192</v>
      </c>
      <c r="F46" s="293" t="s">
        <v>303</v>
      </c>
      <c r="G46" s="344">
        <v>20795</v>
      </c>
      <c r="H46" s="486">
        <v>308.43299999999999</v>
      </c>
      <c r="I46" s="489"/>
      <c r="J46" s="487">
        <v>24.149000000000001</v>
      </c>
      <c r="K46" s="345">
        <f t="shared" si="4"/>
        <v>332.58199999999999</v>
      </c>
      <c r="L46" s="496">
        <v>24.149000000000001</v>
      </c>
      <c r="M46" s="414">
        <f t="shared" ref="M46:M59" si="5">IF(L46=0,0,(IF(K46/L46&gt;1,1,K46/L46)))</f>
        <v>1</v>
      </c>
      <c r="N46" s="518"/>
      <c r="O46" s="219"/>
      <c r="P46" s="219"/>
    </row>
    <row r="47" spans="2:43" ht="21" customHeight="1">
      <c r="B47" s="342">
        <v>5</v>
      </c>
      <c r="C47" s="343" t="s">
        <v>44</v>
      </c>
      <c r="D47" s="322">
        <f t="shared" si="3"/>
        <v>5</v>
      </c>
      <c r="E47" s="343" t="s">
        <v>194</v>
      </c>
      <c r="F47" s="293" t="s">
        <v>305</v>
      </c>
      <c r="G47" s="344">
        <v>22417</v>
      </c>
      <c r="H47" s="486">
        <v>31.75</v>
      </c>
      <c r="I47" s="487">
        <v>0.26800000000000002</v>
      </c>
      <c r="J47" s="490">
        <v>7.2569999999999997</v>
      </c>
      <c r="K47" s="345">
        <v>0</v>
      </c>
      <c r="L47" s="496">
        <v>7.5249999999999995</v>
      </c>
      <c r="M47" s="414">
        <v>1</v>
      </c>
      <c r="N47" s="518"/>
      <c r="O47" s="219"/>
      <c r="P47" s="219"/>
    </row>
    <row r="48" spans="2:43" ht="21" customHeight="1">
      <c r="B48" s="342">
        <v>6</v>
      </c>
      <c r="C48" s="343" t="s">
        <v>43</v>
      </c>
      <c r="D48" s="322">
        <f t="shared" si="3"/>
        <v>6</v>
      </c>
      <c r="E48" s="343" t="s">
        <v>223</v>
      </c>
      <c r="F48" s="293" t="s">
        <v>306</v>
      </c>
      <c r="G48" s="344">
        <v>1406</v>
      </c>
      <c r="H48" s="486">
        <v>1.86</v>
      </c>
      <c r="I48" s="489"/>
      <c r="J48" s="487">
        <v>0</v>
      </c>
      <c r="K48" s="345">
        <f t="shared" si="4"/>
        <v>1.86</v>
      </c>
      <c r="L48" s="496">
        <v>0</v>
      </c>
      <c r="M48" s="414">
        <v>1</v>
      </c>
      <c r="N48" s="518" t="s">
        <v>439</v>
      </c>
      <c r="O48" s="219"/>
      <c r="P48" s="219"/>
    </row>
    <row r="49" spans="2:16" ht="21" customHeight="1">
      <c r="B49" s="342">
        <v>7</v>
      </c>
      <c r="C49" s="343" t="s">
        <v>43</v>
      </c>
      <c r="D49" s="322">
        <f t="shared" si="3"/>
        <v>7</v>
      </c>
      <c r="E49" s="343" t="s">
        <v>196</v>
      </c>
      <c r="F49" s="293" t="s">
        <v>307</v>
      </c>
      <c r="G49" s="344">
        <v>1204</v>
      </c>
      <c r="H49" s="491">
        <v>0.48799999999999999</v>
      </c>
      <c r="I49" s="492">
        <v>0.84299999999999997</v>
      </c>
      <c r="J49" s="493"/>
      <c r="K49" s="345">
        <f t="shared" si="4"/>
        <v>1.331</v>
      </c>
      <c r="L49" s="496">
        <v>0.84299999999999997</v>
      </c>
      <c r="M49" s="414">
        <f t="shared" si="5"/>
        <v>1</v>
      </c>
      <c r="N49" s="518"/>
      <c r="O49" s="219"/>
      <c r="P49" s="219"/>
    </row>
    <row r="50" spans="2:16" ht="21" customHeight="1">
      <c r="B50" s="342">
        <v>8</v>
      </c>
      <c r="C50" s="343" t="s">
        <v>43</v>
      </c>
      <c r="D50" s="322">
        <f t="shared" si="3"/>
        <v>8</v>
      </c>
      <c r="E50" s="343" t="s">
        <v>197</v>
      </c>
      <c r="F50" s="293" t="s">
        <v>308</v>
      </c>
      <c r="G50" s="344">
        <v>1215</v>
      </c>
      <c r="H50" s="491">
        <v>7.8029999999999999</v>
      </c>
      <c r="I50" s="487">
        <v>0.14399999999999999</v>
      </c>
      <c r="J50" s="487">
        <v>1.607</v>
      </c>
      <c r="K50" s="345">
        <f>J50+I50+H50</f>
        <v>9.5540000000000003</v>
      </c>
      <c r="L50" s="496">
        <v>1.7509999999999999</v>
      </c>
      <c r="M50" s="414">
        <f t="shared" si="5"/>
        <v>1</v>
      </c>
      <c r="N50" s="518"/>
      <c r="O50" s="219"/>
      <c r="P50" s="219"/>
    </row>
    <row r="51" spans="2:16" ht="21" customHeight="1">
      <c r="B51" s="342">
        <v>9</v>
      </c>
      <c r="C51" s="343" t="s">
        <v>90</v>
      </c>
      <c r="D51" s="322">
        <f t="shared" si="3"/>
        <v>9</v>
      </c>
      <c r="E51" s="343" t="s">
        <v>198</v>
      </c>
      <c r="F51" s="293" t="s">
        <v>309</v>
      </c>
      <c r="G51" s="344">
        <v>1375</v>
      </c>
      <c r="H51" s="491">
        <v>28</v>
      </c>
      <c r="I51" s="487">
        <v>2.238</v>
      </c>
      <c r="J51" s="493"/>
      <c r="K51" s="345">
        <f t="shared" si="4"/>
        <v>30.238</v>
      </c>
      <c r="L51" s="496">
        <v>2.238</v>
      </c>
      <c r="M51" s="414">
        <f t="shared" si="5"/>
        <v>1</v>
      </c>
      <c r="N51" s="518"/>
      <c r="O51" s="219"/>
      <c r="P51" s="219"/>
    </row>
    <row r="52" spans="2:16" ht="21" customHeight="1">
      <c r="B52" s="342">
        <v>10</v>
      </c>
      <c r="C52" s="343" t="s">
        <v>90</v>
      </c>
      <c r="D52" s="322">
        <f t="shared" si="3"/>
        <v>10</v>
      </c>
      <c r="E52" s="343" t="s">
        <v>199</v>
      </c>
      <c r="F52" s="293" t="s">
        <v>310</v>
      </c>
      <c r="G52" s="344">
        <v>102</v>
      </c>
      <c r="H52" s="491">
        <v>0.80400000000000005</v>
      </c>
      <c r="I52" s="486">
        <v>0</v>
      </c>
      <c r="J52" s="487">
        <v>0.17799999999999999</v>
      </c>
      <c r="K52" s="345">
        <f t="shared" si="4"/>
        <v>0.98199999999999998</v>
      </c>
      <c r="L52" s="496">
        <v>0.17799999999999999</v>
      </c>
      <c r="M52" s="414">
        <f t="shared" si="5"/>
        <v>1</v>
      </c>
      <c r="N52" s="518"/>
      <c r="O52" s="219"/>
      <c r="P52" s="219"/>
    </row>
    <row r="53" spans="2:16" ht="21" customHeight="1">
      <c r="B53" s="342">
        <v>11</v>
      </c>
      <c r="C53" s="343" t="s">
        <v>90</v>
      </c>
      <c r="D53" s="322">
        <f t="shared" si="3"/>
        <v>11</v>
      </c>
      <c r="E53" s="343" t="s">
        <v>230</v>
      </c>
      <c r="F53" s="293" t="s">
        <v>310</v>
      </c>
      <c r="G53" s="344">
        <v>100</v>
      </c>
      <c r="H53" s="491">
        <v>1.3660000000000001</v>
      </c>
      <c r="I53" s="493"/>
      <c r="J53" s="492">
        <v>0</v>
      </c>
      <c r="K53" s="345">
        <f t="shared" si="4"/>
        <v>1.3660000000000001</v>
      </c>
      <c r="L53" s="496">
        <v>0</v>
      </c>
      <c r="M53" s="414">
        <v>1</v>
      </c>
      <c r="N53" s="518" t="s">
        <v>439</v>
      </c>
      <c r="O53" s="219"/>
      <c r="P53" s="219"/>
    </row>
    <row r="54" spans="2:16" ht="21" customHeight="1">
      <c r="B54" s="342">
        <v>12</v>
      </c>
      <c r="C54" s="343" t="s">
        <v>90</v>
      </c>
      <c r="D54" s="322">
        <f t="shared" si="3"/>
        <v>12</v>
      </c>
      <c r="E54" s="343" t="s">
        <v>200</v>
      </c>
      <c r="F54" s="293" t="s">
        <v>311</v>
      </c>
      <c r="G54" s="344">
        <v>57</v>
      </c>
      <c r="H54" s="486">
        <v>0</v>
      </c>
      <c r="I54" s="489"/>
      <c r="J54" s="487">
        <v>1.0999999999999999E-2</v>
      </c>
      <c r="K54" s="345">
        <v>0</v>
      </c>
      <c r="L54" s="496">
        <v>1.0999999999999999E-2</v>
      </c>
      <c r="M54" s="414">
        <v>1</v>
      </c>
      <c r="N54" s="518"/>
      <c r="O54" s="219"/>
      <c r="P54" s="219"/>
    </row>
    <row r="55" spans="2:16" ht="21.75" customHeight="1">
      <c r="B55" s="342">
        <v>13</v>
      </c>
      <c r="C55" s="343" t="s">
        <v>43</v>
      </c>
      <c r="D55" s="322">
        <f t="shared" si="3"/>
        <v>13</v>
      </c>
      <c r="E55" s="343" t="s">
        <v>201</v>
      </c>
      <c r="F55" s="293" t="s">
        <v>303</v>
      </c>
      <c r="G55" s="344">
        <v>651</v>
      </c>
      <c r="H55" s="491">
        <v>308.43299999999999</v>
      </c>
      <c r="I55" s="493"/>
      <c r="J55" s="492">
        <v>0.32</v>
      </c>
      <c r="K55" s="345">
        <v>0</v>
      </c>
      <c r="L55" s="496">
        <v>0.32</v>
      </c>
      <c r="M55" s="414">
        <v>1</v>
      </c>
      <c r="N55" s="518" t="s">
        <v>439</v>
      </c>
      <c r="O55" s="219"/>
      <c r="P55" s="219"/>
    </row>
    <row r="56" spans="2:16" ht="21" customHeight="1">
      <c r="B56" s="342">
        <v>14</v>
      </c>
      <c r="C56" s="343" t="s">
        <v>44</v>
      </c>
      <c r="D56" s="322">
        <f t="shared" si="3"/>
        <v>14</v>
      </c>
      <c r="E56" s="343" t="s">
        <v>202</v>
      </c>
      <c r="F56" s="293" t="s">
        <v>312</v>
      </c>
      <c r="G56" s="344">
        <v>1368</v>
      </c>
      <c r="H56" s="491">
        <v>0.50509999999999999</v>
      </c>
      <c r="I56" s="486">
        <v>0.42799999999999999</v>
      </c>
      <c r="J56" s="487">
        <v>0</v>
      </c>
      <c r="K56" s="345">
        <f t="shared" si="4"/>
        <v>0.93310000000000004</v>
      </c>
      <c r="L56" s="496">
        <v>0.42799999999999999</v>
      </c>
      <c r="M56" s="414">
        <f t="shared" si="5"/>
        <v>1</v>
      </c>
      <c r="N56" s="518"/>
      <c r="O56" s="219"/>
      <c r="P56" s="219"/>
    </row>
    <row r="57" spans="2:16" ht="21" customHeight="1">
      <c r="B57" s="342">
        <v>15</v>
      </c>
      <c r="C57" s="343" t="s">
        <v>39</v>
      </c>
      <c r="D57" s="322">
        <f t="shared" si="3"/>
        <v>15</v>
      </c>
      <c r="E57" s="343" t="s">
        <v>203</v>
      </c>
      <c r="F57" s="293" t="s">
        <v>242</v>
      </c>
      <c r="G57" s="346">
        <v>1119</v>
      </c>
      <c r="H57" s="491">
        <v>3.734</v>
      </c>
      <c r="I57" s="493"/>
      <c r="J57" s="487">
        <v>2.0249999999999999</v>
      </c>
      <c r="K57" s="345">
        <f t="shared" si="4"/>
        <v>5.7590000000000003</v>
      </c>
      <c r="L57" s="496">
        <v>2.0249999999999999</v>
      </c>
      <c r="M57" s="414">
        <f t="shared" si="5"/>
        <v>1</v>
      </c>
      <c r="N57" s="518"/>
      <c r="O57" s="219"/>
      <c r="P57" s="219"/>
    </row>
    <row r="58" spans="2:16" ht="21" customHeight="1">
      <c r="B58" s="342">
        <v>16</v>
      </c>
      <c r="C58" s="343" t="s">
        <v>43</v>
      </c>
      <c r="D58" s="322">
        <f t="shared" si="3"/>
        <v>16</v>
      </c>
      <c r="E58" s="343" t="s">
        <v>204</v>
      </c>
      <c r="F58" s="293" t="s">
        <v>313</v>
      </c>
      <c r="G58" s="344">
        <v>439</v>
      </c>
      <c r="H58" s="486">
        <v>0</v>
      </c>
      <c r="I58" s="487">
        <v>8.6999999999999994E-2</v>
      </c>
      <c r="J58" s="487">
        <v>0.122</v>
      </c>
      <c r="K58" s="345">
        <f t="shared" si="4"/>
        <v>0.20899999999999999</v>
      </c>
      <c r="L58" s="496">
        <v>0.20899999999999999</v>
      </c>
      <c r="M58" s="414">
        <f t="shared" si="5"/>
        <v>1</v>
      </c>
      <c r="N58" s="518"/>
      <c r="O58" s="219"/>
      <c r="P58" s="219"/>
    </row>
    <row r="59" spans="2:16" ht="21" customHeight="1">
      <c r="B59" s="342">
        <v>17</v>
      </c>
      <c r="C59" s="343" t="s">
        <v>44</v>
      </c>
      <c r="D59" s="322">
        <f t="shared" si="3"/>
        <v>17</v>
      </c>
      <c r="E59" s="343" t="s">
        <v>205</v>
      </c>
      <c r="F59" s="293" t="s">
        <v>314</v>
      </c>
      <c r="G59" s="344">
        <v>1390</v>
      </c>
      <c r="H59" s="486">
        <v>0</v>
      </c>
      <c r="I59" s="487">
        <v>0.17</v>
      </c>
      <c r="J59" s="487">
        <v>0</v>
      </c>
      <c r="K59" s="345">
        <f t="shared" si="4"/>
        <v>0.17</v>
      </c>
      <c r="L59" s="496">
        <v>0.17</v>
      </c>
      <c r="M59" s="414">
        <f t="shared" si="5"/>
        <v>1</v>
      </c>
      <c r="N59" s="518"/>
      <c r="O59" s="219"/>
      <c r="P59" s="219"/>
    </row>
    <row r="60" spans="2:16" ht="21" customHeight="1" thickBot="1">
      <c r="B60" s="347">
        <v>18</v>
      </c>
      <c r="C60" s="348" t="s">
        <v>43</v>
      </c>
      <c r="D60" s="349">
        <f t="shared" si="3"/>
        <v>18</v>
      </c>
      <c r="E60" s="348" t="s">
        <v>206</v>
      </c>
      <c r="F60" s="350" t="s">
        <v>315</v>
      </c>
      <c r="G60" s="351">
        <v>220</v>
      </c>
      <c r="H60" s="494">
        <v>0</v>
      </c>
      <c r="I60" s="495">
        <v>0.05</v>
      </c>
      <c r="J60" s="495">
        <v>0.06</v>
      </c>
      <c r="K60" s="352">
        <v>0</v>
      </c>
      <c r="L60" s="496">
        <v>0.11</v>
      </c>
      <c r="M60" s="414">
        <v>1</v>
      </c>
      <c r="N60" s="518" t="s">
        <v>439</v>
      </c>
      <c r="O60" s="219"/>
      <c r="P60" s="219"/>
    </row>
    <row r="61" spans="2:16" ht="21" customHeight="1" thickBot="1">
      <c r="B61" s="291"/>
      <c r="C61" s="565" t="s">
        <v>375</v>
      </c>
      <c r="D61" s="565"/>
      <c r="E61" s="565"/>
      <c r="F61" s="302"/>
      <c r="G61" s="413">
        <f>SUM(G43:G60)</f>
        <v>67922</v>
      </c>
      <c r="H61" s="303">
        <f>SUM(H43:H60)</f>
        <v>707.55610000000001</v>
      </c>
      <c r="I61" s="304">
        <f>SUM(I43:I60)</f>
        <v>7.3680000000000003</v>
      </c>
      <c r="J61" s="304">
        <f>SUM(J43:J60)</f>
        <v>48.314</v>
      </c>
      <c r="K61" s="294">
        <f>SUM(H61+I61+J61)</f>
        <v>763.23810000000003</v>
      </c>
      <c r="L61" s="304">
        <f>SUM(L43:L60)</f>
        <v>55.682000000000002</v>
      </c>
      <c r="M61" s="295"/>
      <c r="N61" s="518"/>
      <c r="O61" s="219"/>
      <c r="P61" s="219"/>
    </row>
    <row r="62" spans="2:16" ht="27" customHeight="1">
      <c r="B62" s="337"/>
      <c r="C62" s="402" t="s">
        <v>77</v>
      </c>
      <c r="D62" s="574" t="s">
        <v>122</v>
      </c>
      <c r="E62" s="575"/>
      <c r="F62" s="404"/>
      <c r="G62" s="340">
        <f>SUM(G43:G60)</f>
        <v>67922</v>
      </c>
      <c r="H62" s="405">
        <f>SUM(H43:H60)</f>
        <v>707.55610000000001</v>
      </c>
      <c r="I62" s="406">
        <f>SUM(I43:I60)</f>
        <v>7.3680000000000003</v>
      </c>
      <c r="J62" s="406">
        <f>SUM(J43:J60)</f>
        <v>48.314</v>
      </c>
      <c r="K62" s="407">
        <f>SUM(H62+I62+J62)</f>
        <v>763.23810000000003</v>
      </c>
      <c r="L62" s="406">
        <f>SUM(L43:L60)</f>
        <v>55.682000000000002</v>
      </c>
      <c r="M62" s="316">
        <f t="shared" ref="M62:M68" si="6">IF(L62=0,0,(IF(K62/L62&gt;1,1,K62/L62)))</f>
        <v>1</v>
      </c>
      <c r="N62" s="219"/>
      <c r="O62" s="219"/>
      <c r="P62" s="219"/>
    </row>
    <row r="63" spans="2:16" ht="27" customHeight="1">
      <c r="B63" s="342"/>
      <c r="C63" s="401" t="s">
        <v>75</v>
      </c>
      <c r="D63" s="576" t="s">
        <v>76</v>
      </c>
      <c r="E63" s="577"/>
      <c r="F63" s="408"/>
      <c r="G63" s="344">
        <f t="shared" ref="G63:L63" si="7">+G41</f>
        <v>54373.999000000003</v>
      </c>
      <c r="H63" s="409">
        <f t="shared" si="7"/>
        <v>46.701999999999998</v>
      </c>
      <c r="I63" s="410">
        <f t="shared" si="7"/>
        <v>35.244999999999997</v>
      </c>
      <c r="J63" s="410">
        <f t="shared" si="7"/>
        <v>15.469999999999999</v>
      </c>
      <c r="K63" s="410">
        <f t="shared" si="7"/>
        <v>97.417000000000002</v>
      </c>
      <c r="L63" s="410">
        <f t="shared" si="7"/>
        <v>50.714999999999996</v>
      </c>
      <c r="M63" s="316">
        <f t="shared" si="6"/>
        <v>1</v>
      </c>
      <c r="N63" s="219"/>
      <c r="O63" s="219"/>
      <c r="P63" s="219"/>
    </row>
    <row r="64" spans="2:16" ht="27" customHeight="1">
      <c r="B64" s="342"/>
      <c r="C64" s="401" t="s">
        <v>73</v>
      </c>
      <c r="D64" s="576" t="s">
        <v>74</v>
      </c>
      <c r="E64" s="577"/>
      <c r="F64" s="408"/>
      <c r="G64" s="344">
        <f>+BENG.SOLO!F60</f>
        <v>45919</v>
      </c>
      <c r="H64" s="409">
        <f>+BENG.SOLO!G60</f>
        <v>113.89099999999999</v>
      </c>
      <c r="I64" s="410">
        <f>+BENG.SOLO!H60</f>
        <v>23.088000000000005</v>
      </c>
      <c r="J64" s="410">
        <f>+BENG.SOLO!I60</f>
        <v>13.453999999999995</v>
      </c>
      <c r="K64" s="410">
        <f>+BENG.SOLO!J60</f>
        <v>150.43299999999999</v>
      </c>
      <c r="L64" s="410">
        <f>BENG.SOLO!K60</f>
        <v>12.7</v>
      </c>
      <c r="M64" s="316">
        <f t="shared" si="6"/>
        <v>1</v>
      </c>
      <c r="N64" s="219"/>
      <c r="O64" s="219"/>
      <c r="P64" s="219"/>
    </row>
    <row r="65" spans="2:16" ht="27" customHeight="1">
      <c r="B65" s="342"/>
      <c r="C65" s="401" t="s">
        <v>71</v>
      </c>
      <c r="D65" s="576" t="s">
        <v>72</v>
      </c>
      <c r="E65" s="577"/>
      <c r="F65" s="293"/>
      <c r="G65" s="344">
        <f>+'PC-JT-SL'!F74</f>
        <v>84326</v>
      </c>
      <c r="H65" s="370">
        <f>+'PC-JT-SL'!G74</f>
        <v>110.398</v>
      </c>
      <c r="I65" s="410">
        <f>+'PC-JT-SL'!H74</f>
        <v>21.001000000000001</v>
      </c>
      <c r="J65" s="410">
        <f>+'PC-JT-SL'!I74</f>
        <v>46.128</v>
      </c>
      <c r="K65" s="410">
        <f>+'PC-JT-SL'!J74</f>
        <v>177.52699999999999</v>
      </c>
      <c r="L65" s="410">
        <f>+'PC-JT-SL'!K74</f>
        <v>64.822000000000003</v>
      </c>
      <c r="M65" s="316">
        <f t="shared" si="6"/>
        <v>1</v>
      </c>
      <c r="N65" s="219"/>
      <c r="O65" s="219"/>
      <c r="P65" s="219"/>
    </row>
    <row r="66" spans="2:16" ht="27" customHeight="1">
      <c r="B66" s="342"/>
      <c r="C66" s="401" t="s">
        <v>69</v>
      </c>
      <c r="D66" s="576" t="s">
        <v>336</v>
      </c>
      <c r="E66" s="577"/>
      <c r="F66" s="408"/>
      <c r="G66" s="344">
        <f>+'PC-JT-SL'!F59</f>
        <v>49503</v>
      </c>
      <c r="H66" s="409">
        <f>+'PC-JT-SL'!G59</f>
        <v>14.365</v>
      </c>
      <c r="I66" s="410">
        <f>+'PC-JT-SL'!H59</f>
        <v>14.852000000000002</v>
      </c>
      <c r="J66" s="410">
        <f>+'PC-JT-SL'!I59</f>
        <v>16.319000000000003</v>
      </c>
      <c r="K66" s="410">
        <f>+'PC-JT-SL'!J59</f>
        <v>45.536000000000001</v>
      </c>
      <c r="L66" s="410">
        <f>+'PC-JT-SL'!K59</f>
        <v>22.252000000000006</v>
      </c>
      <c r="M66" s="316">
        <f t="shared" si="6"/>
        <v>1</v>
      </c>
      <c r="N66" s="219"/>
      <c r="O66" s="219"/>
      <c r="P66" s="219"/>
    </row>
    <row r="67" spans="2:16" ht="27" customHeight="1">
      <c r="B67" s="342"/>
      <c r="C67" s="401" t="s">
        <v>67</v>
      </c>
      <c r="D67" s="576" t="s">
        <v>68</v>
      </c>
      <c r="E67" s="577"/>
      <c r="F67" s="408"/>
      <c r="G67" s="344">
        <f>+'PC-JT-SL'!F39</f>
        <v>114227</v>
      </c>
      <c r="H67" s="409">
        <f>+'PC-JT-SL'!G39</f>
        <v>96.981000000000009</v>
      </c>
      <c r="I67" s="410">
        <f>+'PC-JT-SL'!H39</f>
        <v>13.866</v>
      </c>
      <c r="J67" s="410">
        <f>+'PC-JT-SL'!I39</f>
        <v>40.553000000000004</v>
      </c>
      <c r="K67" s="410">
        <f>+'PC-JT-SL'!J39</f>
        <v>151.4</v>
      </c>
      <c r="L67" s="410">
        <f>+'PC-JT-SL'!K39</f>
        <v>88.448999999999998</v>
      </c>
      <c r="M67" s="316">
        <f t="shared" si="6"/>
        <v>1</v>
      </c>
      <c r="N67" s="219"/>
      <c r="O67" s="219"/>
      <c r="P67" s="219"/>
    </row>
    <row r="68" spans="2:16" ht="33" customHeight="1" thickBot="1">
      <c r="B68" s="411"/>
      <c r="C68" s="578" t="s">
        <v>91</v>
      </c>
      <c r="D68" s="578"/>
      <c r="E68" s="578"/>
      <c r="F68" s="305"/>
      <c r="G68" s="306">
        <f t="shared" ref="G68:L68" si="8">SUM(G62:G67)</f>
        <v>416270.99900000001</v>
      </c>
      <c r="H68" s="307">
        <f t="shared" si="8"/>
        <v>1089.8931</v>
      </c>
      <c r="I68" s="308">
        <f t="shared" si="8"/>
        <v>115.42000000000002</v>
      </c>
      <c r="J68" s="308">
        <f>SUM(J62:J67)</f>
        <v>180.238</v>
      </c>
      <c r="K68" s="308">
        <f t="shared" si="8"/>
        <v>1385.5511000000001</v>
      </c>
      <c r="L68" s="308">
        <f t="shared" si="8"/>
        <v>294.62</v>
      </c>
      <c r="M68" s="309">
        <f t="shared" si="6"/>
        <v>1</v>
      </c>
      <c r="N68" s="220"/>
      <c r="O68" s="220"/>
      <c r="P68" s="220"/>
    </row>
    <row r="69" spans="2:16" ht="18.75" customHeight="1" thickBot="1">
      <c r="B69" s="183"/>
      <c r="C69" s="187"/>
      <c r="D69" s="175"/>
      <c r="E69" s="184"/>
      <c r="F69" s="184"/>
      <c r="G69" s="213"/>
      <c r="H69" s="175"/>
      <c r="I69" s="185"/>
      <c r="J69" s="175"/>
      <c r="K69" s="175"/>
      <c r="L69" s="175"/>
      <c r="M69" s="186"/>
      <c r="N69" s="221"/>
      <c r="O69" s="221"/>
      <c r="P69" s="221"/>
    </row>
    <row r="70" spans="2:16" ht="17.100000000000001" customHeight="1" thickBot="1">
      <c r="B70" s="183"/>
      <c r="E70" s="222"/>
      <c r="F70" s="209" t="s">
        <v>383</v>
      </c>
      <c r="I70" s="236" t="s">
        <v>332</v>
      </c>
      <c r="J70" s="209" t="s">
        <v>328</v>
      </c>
      <c r="K70" s="178"/>
    </row>
    <row r="71" spans="2:16" ht="12.95" customHeight="1" thickBot="1">
      <c r="B71" s="237"/>
      <c r="E71" s="210"/>
      <c r="F71" s="210"/>
      <c r="I71"/>
      <c r="J71" s="209"/>
      <c r="K71" s="177"/>
    </row>
    <row r="72" spans="2:16" ht="17.100000000000001" customHeight="1" thickBot="1">
      <c r="B72" s="183"/>
      <c r="E72" s="223"/>
      <c r="F72" s="209" t="s">
        <v>326</v>
      </c>
      <c r="I72" s="236" t="s">
        <v>332</v>
      </c>
      <c r="J72" s="209" t="s">
        <v>329</v>
      </c>
      <c r="K72" s="178"/>
    </row>
    <row r="73" spans="2:16" ht="6.95" customHeight="1" thickBot="1">
      <c r="B73" s="175"/>
      <c r="E73" s="210"/>
      <c r="F73" s="210"/>
      <c r="I73"/>
      <c r="J73" s="209"/>
      <c r="K73" s="177"/>
    </row>
    <row r="74" spans="2:16" ht="18.95" customHeight="1" thickBot="1">
      <c r="B74" s="175"/>
      <c r="E74" s="224"/>
      <c r="F74" s="209" t="s">
        <v>327</v>
      </c>
      <c r="I74" s="236" t="s">
        <v>332</v>
      </c>
      <c r="J74" s="209" t="s">
        <v>330</v>
      </c>
      <c r="K74" s="178"/>
    </row>
    <row r="75" spans="2:16" ht="6.95" customHeight="1" thickBot="1">
      <c r="B75" s="175"/>
      <c r="E75" s="210"/>
      <c r="F75" s="210"/>
      <c r="I75"/>
      <c r="J75" s="209"/>
      <c r="K75" s="177"/>
    </row>
    <row r="76" spans="2:16" ht="18.95" customHeight="1" thickBot="1">
      <c r="B76" s="175"/>
      <c r="E76" s="256"/>
      <c r="F76" s="209" t="s">
        <v>384</v>
      </c>
      <c r="I76" s="236" t="s">
        <v>332</v>
      </c>
      <c r="J76" s="209" t="s">
        <v>331</v>
      </c>
      <c r="K76" s="178"/>
    </row>
    <row r="77" spans="2:16" ht="15.75">
      <c r="B77" s="175"/>
      <c r="E77" s="175"/>
      <c r="F77" s="175"/>
      <c r="G77" s="175"/>
      <c r="H77" s="175"/>
      <c r="I77" s="208"/>
      <c r="J77" s="175"/>
      <c r="K77" s="175"/>
      <c r="L77" s="175"/>
      <c r="M77" s="175"/>
      <c r="N77" s="175"/>
      <c r="O77" s="175"/>
      <c r="P77" s="175"/>
    </row>
    <row r="78" spans="2:16" ht="15.75">
      <c r="B78" s="175"/>
      <c r="C78" s="175"/>
      <c r="D78" s="175"/>
      <c r="E78" s="175"/>
      <c r="F78" s="175"/>
      <c r="G78" s="208"/>
      <c r="H78" s="175"/>
      <c r="I78" s="175"/>
      <c r="J78" s="175"/>
      <c r="K78" s="175"/>
      <c r="L78" s="175"/>
      <c r="M78" s="175"/>
      <c r="N78" s="175"/>
      <c r="O78" s="175"/>
      <c r="P78" s="175"/>
    </row>
  </sheetData>
  <mergeCells count="20">
    <mergeCell ref="C68:E68"/>
    <mergeCell ref="D66:E66"/>
    <mergeCell ref="D65:E65"/>
    <mergeCell ref="D64:E64"/>
    <mergeCell ref="C42:E42"/>
    <mergeCell ref="H10:K10"/>
    <mergeCell ref="C10:E10"/>
    <mergeCell ref="D62:E62"/>
    <mergeCell ref="C41:E41"/>
    <mergeCell ref="D67:E67"/>
    <mergeCell ref="D63:E63"/>
    <mergeCell ref="C61:E61"/>
    <mergeCell ref="B2:M2"/>
    <mergeCell ref="B4:M4"/>
    <mergeCell ref="B6:B8"/>
    <mergeCell ref="E6:E8"/>
    <mergeCell ref="I6:J6"/>
    <mergeCell ref="B3:M3"/>
    <mergeCell ref="M7:M8"/>
    <mergeCell ref="C6:D8"/>
  </mergeCells>
  <phoneticPr fontId="10" type="noConversion"/>
  <conditionalFormatting sqref="M11:M40 M43:M60">
    <cfRule type="cellIs" dxfId="43" priority="9" operator="between">
      <formula>0.5</formula>
      <formula>0.7</formula>
    </cfRule>
  </conditionalFormatting>
  <conditionalFormatting sqref="M11:M40">
    <cfRule type="cellIs" dxfId="42" priority="7" operator="lessThan">
      <formula>0.3</formula>
    </cfRule>
    <cfRule type="cellIs" dxfId="41" priority="10" operator="greaterThan">
      <formula>0.7</formula>
    </cfRule>
  </conditionalFormatting>
  <conditionalFormatting sqref="M11:M40 M43:M60">
    <cfRule type="cellIs" dxfId="40" priority="8" operator="between">
      <formula>0.3</formula>
      <formula>0.5</formula>
    </cfRule>
  </conditionalFormatting>
  <conditionalFormatting sqref="M43:M60">
    <cfRule type="cellIs" dxfId="39" priority="1" operator="lessThan">
      <formula>0.3</formula>
    </cfRule>
    <cfRule type="cellIs" dxfId="38" priority="2" operator="greaterThan">
      <formula>0.7</formula>
    </cfRule>
    <cfRule type="cellIs" dxfId="37" priority="4" operator="between">
      <formula>0.3</formula>
      <formula>0.5</formula>
    </cfRule>
    <cfRule type="cellIs" dxfId="36" priority="5" operator="between">
      <formula>0.5</formula>
      <formula>0.7</formula>
    </cfRule>
  </conditionalFormatting>
  <printOptions horizontalCentered="1"/>
  <pageMargins left="0.59055118110236227" right="0" top="0" bottom="0.19685039370078741" header="0" footer="0"/>
  <pageSetup paperSize="10000" scale="57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90" t="s">
        <v>65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121"/>
      <c r="M1" s="22"/>
    </row>
    <row r="2" spans="1:18" ht="24.75">
      <c r="A2" s="590" t="s">
        <v>128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121"/>
      <c r="M2" s="22"/>
    </row>
    <row r="3" spans="1:18" ht="21.75">
      <c r="A3" s="591" t="s">
        <v>170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37"/>
      <c r="M3" s="109"/>
    </row>
    <row r="4" spans="1:18" ht="15.75" thickBot="1">
      <c r="A4" s="1" t="s">
        <v>66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92" t="s">
        <v>0</v>
      </c>
      <c r="B5" s="594" t="s">
        <v>89</v>
      </c>
      <c r="C5" s="595"/>
      <c r="D5" s="600" t="s">
        <v>4</v>
      </c>
      <c r="E5" s="99" t="s">
        <v>45</v>
      </c>
      <c r="F5" s="101" t="s">
        <v>51</v>
      </c>
      <c r="G5" s="602" t="s">
        <v>48</v>
      </c>
      <c r="H5" s="603"/>
      <c r="I5" s="105" t="s">
        <v>51</v>
      </c>
      <c r="J5" s="107" t="s">
        <v>51</v>
      </c>
      <c r="K5" s="110" t="s">
        <v>54</v>
      </c>
      <c r="L5" s="142"/>
      <c r="M5" s="65"/>
    </row>
    <row r="6" spans="1:18" ht="15.75">
      <c r="A6" s="593"/>
      <c r="B6" s="596"/>
      <c r="C6" s="597"/>
      <c r="D6" s="601"/>
      <c r="E6" s="100" t="s">
        <v>46</v>
      </c>
      <c r="F6" s="102" t="s">
        <v>56</v>
      </c>
      <c r="G6" s="103" t="s">
        <v>49</v>
      </c>
      <c r="H6" s="104" t="s">
        <v>50</v>
      </c>
      <c r="I6" s="106" t="s">
        <v>52</v>
      </c>
      <c r="J6" s="108" t="s">
        <v>53</v>
      </c>
      <c r="K6" s="604" t="s">
        <v>55</v>
      </c>
      <c r="L6" s="155"/>
      <c r="M6" s="65"/>
    </row>
    <row r="7" spans="1:18" ht="19.5" thickBot="1">
      <c r="A7" s="593"/>
      <c r="B7" s="598"/>
      <c r="C7" s="599"/>
      <c r="D7" s="601"/>
      <c r="E7" s="100" t="s">
        <v>47</v>
      </c>
      <c r="F7" s="113" t="s">
        <v>92</v>
      </c>
      <c r="G7" s="114" t="s">
        <v>92</v>
      </c>
      <c r="H7" s="115" t="s">
        <v>92</v>
      </c>
      <c r="I7" s="111" t="s">
        <v>92</v>
      </c>
      <c r="J7" s="112" t="s">
        <v>92</v>
      </c>
      <c r="K7" s="605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58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67</v>
      </c>
      <c r="B9" s="584" t="s">
        <v>68</v>
      </c>
      <c r="C9" s="585"/>
      <c r="D9" s="585"/>
      <c r="E9" s="16"/>
      <c r="F9" s="16"/>
      <c r="G9" s="16"/>
      <c r="H9" s="16"/>
      <c r="I9" s="16"/>
      <c r="J9" s="16"/>
      <c r="K9" s="24"/>
      <c r="L9" s="122"/>
      <c r="M9" s="154" t="s">
        <v>171</v>
      </c>
      <c r="N9" s="161" t="s">
        <v>172</v>
      </c>
      <c r="O9" s="161" t="s">
        <v>173</v>
      </c>
      <c r="P9" s="161" t="s">
        <v>174</v>
      </c>
      <c r="Q9" s="161" t="s">
        <v>175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64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64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59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63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60</v>
      </c>
      <c r="E14" s="12">
        <v>3517</v>
      </c>
      <c r="F14" s="61">
        <v>216.76</v>
      </c>
      <c r="G14" s="61" t="s">
        <v>64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169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62</v>
      </c>
      <c r="E15" s="12">
        <v>500</v>
      </c>
      <c r="F15" s="35">
        <v>121.754</v>
      </c>
      <c r="G15" s="39" t="s">
        <v>64</v>
      </c>
      <c r="H15" s="39" t="s">
        <v>64</v>
      </c>
      <c r="I15" s="4">
        <f t="shared" si="0"/>
        <v>121.754</v>
      </c>
      <c r="J15" s="39">
        <v>0.44600000000000001</v>
      </c>
      <c r="K15" s="160">
        <v>1</v>
      </c>
      <c r="L15" s="158" t="s">
        <v>169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79</v>
      </c>
      <c r="E16" s="12">
        <v>1176</v>
      </c>
      <c r="F16" s="61">
        <v>106.40900000000001</v>
      </c>
      <c r="G16" s="53" t="s">
        <v>64</v>
      </c>
      <c r="H16" s="53" t="s">
        <v>64</v>
      </c>
      <c r="I16" s="10">
        <f t="shared" si="0"/>
        <v>106.40900000000001</v>
      </c>
      <c r="J16" s="53">
        <v>1.046</v>
      </c>
      <c r="K16" s="160">
        <v>1</v>
      </c>
      <c r="L16" s="158" t="s">
        <v>169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152</v>
      </c>
      <c r="E17" s="11">
        <v>1.5209999999999999</v>
      </c>
      <c r="F17" s="61">
        <v>1.9450000000000001</v>
      </c>
      <c r="G17" s="53" t="s">
        <v>64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169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153</v>
      </c>
      <c r="E18" s="11">
        <v>2.3879999999999999</v>
      </c>
      <c r="F18" s="61">
        <v>54.680999999999997</v>
      </c>
      <c r="G18" s="53" t="s">
        <v>64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169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80</v>
      </c>
      <c r="E19" s="13">
        <v>1330</v>
      </c>
      <c r="F19" s="39">
        <v>44.451999999999998</v>
      </c>
      <c r="G19" s="39">
        <v>1.877</v>
      </c>
      <c r="H19" s="39" t="s">
        <v>64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61</v>
      </c>
      <c r="E20" s="13">
        <v>3040</v>
      </c>
      <c r="F20" s="55">
        <v>40.880000000000003</v>
      </c>
      <c r="G20" s="53" t="s">
        <v>64</v>
      </c>
      <c r="H20" s="53" t="s">
        <v>64</v>
      </c>
      <c r="I20" s="54">
        <f>+H20+G20+F20</f>
        <v>40.880000000000003</v>
      </c>
      <c r="J20" s="144">
        <v>3.47</v>
      </c>
      <c r="K20" s="160">
        <v>1</v>
      </c>
      <c r="L20" s="158" t="s">
        <v>169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81" t="s">
        <v>119</v>
      </c>
      <c r="C21" s="582"/>
      <c r="D21" s="583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69</v>
      </c>
      <c r="B22" s="588" t="s">
        <v>70</v>
      </c>
      <c r="C22" s="589"/>
      <c r="D22" s="589"/>
      <c r="E22" s="58"/>
      <c r="F22" s="579"/>
      <c r="G22" s="580"/>
      <c r="H22" s="580"/>
      <c r="I22" s="580"/>
      <c r="J22" s="580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81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82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83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84</v>
      </c>
      <c r="C27" s="6">
        <f t="shared" si="6"/>
        <v>5</v>
      </c>
      <c r="D27" s="3" t="s">
        <v>131</v>
      </c>
      <c r="E27" s="12">
        <v>464</v>
      </c>
      <c r="F27" s="39">
        <v>4.1580000000000004</v>
      </c>
      <c r="G27" s="39" t="s">
        <v>64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85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86</v>
      </c>
      <c r="E29" s="12">
        <v>4053</v>
      </c>
      <c r="F29" s="39">
        <v>8.5429999999999993</v>
      </c>
      <c r="G29" s="39" t="s">
        <v>64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87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132</v>
      </c>
      <c r="E31" s="12">
        <v>2342</v>
      </c>
      <c r="F31" s="39" t="s">
        <v>64</v>
      </c>
      <c r="G31" s="4">
        <v>0.40899999999999997</v>
      </c>
      <c r="H31" s="39" t="s">
        <v>64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140</v>
      </c>
      <c r="E32" s="4">
        <v>1.06</v>
      </c>
      <c r="F32" s="39" t="s">
        <v>64</v>
      </c>
      <c r="G32" s="39">
        <v>0.27</v>
      </c>
      <c r="H32" s="39" t="s">
        <v>64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88</v>
      </c>
      <c r="E33" s="12">
        <v>1342</v>
      </c>
      <c r="F33" s="39" t="s">
        <v>64</v>
      </c>
      <c r="G33" s="39" t="s">
        <v>64</v>
      </c>
      <c r="H33" s="39" t="s">
        <v>64</v>
      </c>
      <c r="I33" s="39" t="s">
        <v>64</v>
      </c>
      <c r="J33" s="39" t="s">
        <v>64</v>
      </c>
      <c r="K33" s="150" t="s">
        <v>168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138</v>
      </c>
      <c r="E34" s="59" t="s">
        <v>139</v>
      </c>
      <c r="F34" s="60">
        <v>18.137</v>
      </c>
      <c r="G34" s="39" t="s">
        <v>64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81" t="s">
        <v>120</v>
      </c>
      <c r="C35" s="582"/>
      <c r="D35" s="583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71</v>
      </c>
      <c r="B36" s="586" t="s">
        <v>72</v>
      </c>
      <c r="C36" s="587"/>
      <c r="D36" s="587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161</v>
      </c>
      <c r="E37" s="18">
        <v>1379</v>
      </c>
      <c r="F37" s="77">
        <v>1.0269999999999999</v>
      </c>
      <c r="G37" s="77" t="s">
        <v>64</v>
      </c>
      <c r="H37" s="77" t="s">
        <v>64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134</v>
      </c>
      <c r="E38" s="18">
        <v>989</v>
      </c>
      <c r="F38" s="39">
        <v>2.87</v>
      </c>
      <c r="G38" s="39">
        <v>0.64800000000000002</v>
      </c>
      <c r="H38" s="61" t="s">
        <v>64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64</v>
      </c>
      <c r="H39" s="39" t="s">
        <v>64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157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64</v>
      </c>
      <c r="G40" s="39" t="s">
        <v>64</v>
      </c>
      <c r="H40" s="39" t="s">
        <v>64</v>
      </c>
      <c r="I40" s="39" t="s">
        <v>64</v>
      </c>
      <c r="J40" s="39" t="s">
        <v>64</v>
      </c>
      <c r="K40" s="150" t="s">
        <v>168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135</v>
      </c>
      <c r="E42" s="12">
        <v>1590</v>
      </c>
      <c r="F42" s="39">
        <v>9.5000000000000001E-2</v>
      </c>
      <c r="G42" s="39">
        <v>1.4019999999999999</v>
      </c>
      <c r="H42" s="39" t="s">
        <v>64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64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136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64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137</v>
      </c>
      <c r="E46" s="12">
        <v>683</v>
      </c>
      <c r="F46" s="61">
        <v>1.4350000000000001</v>
      </c>
      <c r="G46" s="61">
        <v>0.42099999999999999</v>
      </c>
      <c r="H46" s="61" t="s">
        <v>64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64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130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81" t="s">
        <v>121</v>
      </c>
      <c r="C49" s="582"/>
      <c r="D49" s="583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163</v>
      </c>
      <c r="E51" s="132"/>
      <c r="F51" s="131" t="s">
        <v>167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164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166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165</v>
      </c>
      <c r="G57" s="130"/>
      <c r="H57" s="130"/>
      <c r="I57" s="130"/>
    </row>
  </sheetData>
  <mergeCells count="15">
    <mergeCell ref="A1:K1"/>
    <mergeCell ref="A2:K2"/>
    <mergeCell ref="A3:K3"/>
    <mergeCell ref="A5:A7"/>
    <mergeCell ref="B5:C7"/>
    <mergeCell ref="D5:D7"/>
    <mergeCell ref="G5:H5"/>
    <mergeCell ref="K6:K7"/>
    <mergeCell ref="F22:J22"/>
    <mergeCell ref="B35:D35"/>
    <mergeCell ref="B9:D9"/>
    <mergeCell ref="B36:D36"/>
    <mergeCell ref="B49:D49"/>
    <mergeCell ref="B21:D21"/>
    <mergeCell ref="B22:D22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PC-JT-SL</vt:lpstr>
      <vt:lpstr>PROB-SCIT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2025-08-20T01:19:05Z</cp:lastPrinted>
  <dcterms:created xsi:type="dcterms:W3CDTF">2001-01-08T14:44:55Z</dcterms:created>
  <dcterms:modified xsi:type="dcterms:W3CDTF">2025-10-16T08:32:10Z</dcterms:modified>
</cp:coreProperties>
</file>