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" yWindow="90" windowWidth="10455" windowHeight="7530" firstSheet="1" activeTab="1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4" l="1"/>
  <c r="L21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43" i="4"/>
  <c r="L44" i="4"/>
  <c r="L45" i="4"/>
  <c r="L46" i="4"/>
  <c r="L48" i="4"/>
  <c r="L49" i="4"/>
  <c r="L50" i="4"/>
  <c r="L51" i="4"/>
  <c r="L52" i="4"/>
  <c r="L53" i="4"/>
  <c r="L54" i="4"/>
  <c r="L55" i="4"/>
  <c r="L56" i="4"/>
  <c r="L57" i="4"/>
  <c r="L58" i="4"/>
  <c r="M31" i="5"/>
  <c r="M32" i="5"/>
  <c r="L14" i="10" l="1"/>
  <c r="L63" i="4" l="1"/>
  <c r="L69" i="4"/>
  <c r="L70" i="4"/>
  <c r="L71" i="4"/>
  <c r="L72" i="4"/>
  <c r="L73" i="4"/>
  <c r="K48" i="5"/>
  <c r="H41" i="5" l="1"/>
  <c r="I41" i="5"/>
  <c r="J41" i="5"/>
  <c r="J70" i="4" l="1"/>
  <c r="J71" i="4"/>
  <c r="J72" i="4"/>
  <c r="J73" i="4"/>
  <c r="M25" i="5" l="1"/>
  <c r="M27" i="5"/>
  <c r="M28" i="5"/>
  <c r="M29" i="5"/>
  <c r="M30" i="5"/>
  <c r="L41" i="5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K20" i="5"/>
  <c r="M20" i="5" s="1"/>
  <c r="K21" i="5"/>
  <c r="M21" i="5" s="1"/>
  <c r="K22" i="5"/>
  <c r="M22" i="5" s="1"/>
  <c r="K23" i="5"/>
  <c r="K24" i="5"/>
  <c r="K25" i="5"/>
  <c r="K26" i="5"/>
  <c r="M26" i="5" s="1"/>
  <c r="K27" i="5"/>
  <c r="K28" i="5"/>
  <c r="K29" i="5"/>
  <c r="K30" i="5"/>
  <c r="K31" i="5"/>
  <c r="K33" i="5"/>
  <c r="K34" i="5"/>
  <c r="K35" i="5"/>
  <c r="K36" i="5"/>
  <c r="M36" i="5" s="1"/>
  <c r="K38" i="5"/>
  <c r="M38" i="5" s="1"/>
  <c r="K39" i="5"/>
  <c r="M39" i="5" s="1"/>
  <c r="K40" i="5"/>
  <c r="M40" i="5" s="1"/>
  <c r="J63" i="4" l="1"/>
  <c r="J27" i="4" l="1"/>
  <c r="J26" i="4"/>
  <c r="J25" i="4"/>
  <c r="L25" i="4" s="1"/>
  <c r="J24" i="4"/>
  <c r="L24" i="4" s="1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M58" i="5" s="1"/>
  <c r="K53" i="5" l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M14" i="5" s="1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M11" i="5"/>
  <c r="L61" i="5" l="1"/>
  <c r="J22" i="8" l="1"/>
  <c r="L22" i="8" s="1"/>
  <c r="P16" i="10" l="1"/>
  <c r="AT75" i="8" l="1"/>
  <c r="J42" i="4" l="1"/>
  <c r="J57" i="4" l="1"/>
  <c r="J48" i="4" l="1"/>
  <c r="J49" i="4"/>
  <c r="J50" i="4"/>
  <c r="J51" i="4"/>
  <c r="J52" i="4"/>
  <c r="J53" i="4"/>
  <c r="J54" i="4"/>
  <c r="J55" i="4"/>
  <c r="J56" i="4"/>
  <c r="J58" i="4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J28" i="4" l="1"/>
  <c r="J29" i="4"/>
  <c r="J30" i="4"/>
  <c r="J31" i="4"/>
  <c r="J32" i="4"/>
  <c r="J33" i="4"/>
  <c r="J34" i="4"/>
  <c r="J35" i="4"/>
  <c r="J36" i="4"/>
  <c r="J37" i="4"/>
  <c r="J38" i="4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M45" i="5" s="1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J68" i="4"/>
  <c r="L68" i="4" s="1"/>
  <c r="J67" i="4"/>
  <c r="L67" i="4" s="1"/>
  <c r="J47" i="4"/>
  <c r="J46" i="4"/>
  <c r="J44" i="4"/>
  <c r="J43" i="4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M43" i="5" s="1"/>
  <c r="F39" i="4"/>
  <c r="G67" i="5" s="1"/>
  <c r="K59" i="5"/>
  <c r="M59" i="5" s="1"/>
  <c r="K56" i="5"/>
  <c r="M56" i="5" s="1"/>
  <c r="K52" i="5"/>
  <c r="M52" i="5" s="1"/>
  <c r="K51" i="5"/>
  <c r="M51" i="5" s="1"/>
  <c r="K49" i="5"/>
  <c r="M49" i="5" s="1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<sst xmlns="http://schemas.openxmlformats.org/spreadsheetml/2006/main" count="857" uniqueCount="443">
  <si>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</si>
  <si>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</si>
  <si>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</si>
  <si>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</si>
  <si>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</si>
  <si>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</si>
  <si>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</si>
  <si>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</si>
  <si>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</si>
  <si>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</si>
  <si>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</si>
  <si>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</si>
  <si>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</si>
  <si>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</si>
  <si>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</si>
  <si>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</si>
  <si>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</si>
  <si>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</si>
  <si>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</si>
  <si>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</si>
  <si>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</si>
  <si>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</si>
  <si>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</si>
  <si>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</si>
  <si>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</si>
  <si>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</si>
  <si>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</si>
  <si>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</si>
  <si>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</si>
  <si>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</si>
  <si>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</si>
  <si>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</si>
  <si>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</si>
  <si>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</si>
  <si>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</si>
  <si>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</si>
  <si>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</si>
  <si>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</si>
  <si>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</si>
  <si>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</si>
  <si>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</si>
  <si>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</si>
  <si>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</si>
  <si>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</si>
  <si>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</si>
  <si>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</si>
  <si>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</si>
  <si>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</si>
  <si>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</si>
  <si>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</si>
  <si>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</si>
  <si>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</si>
  <si>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</si>
  <si>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</si>
  <si>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</si>
  <si>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</si>
  <si>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</si>
  <si>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</si>
  <si>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</si>
  <si>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</si>
  <si>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</si>
  <si>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</si>
  <si>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</si>
  <si>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</si>
  <si>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</si>
  <si>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</si>
  <si>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</si>
  <si>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</si>
  <si>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</si>
  <si>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</si>
  <si>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</si>
  <si>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</si>
  <si>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</si>
  <si>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</si>
  <si>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</si>
  <si>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</si>
  <si>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</si>
  <si>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</si>
  <si>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</si>
  <si>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</si>
  <si>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</si>
  <si>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</si>
  <si>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</si>
  <si>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</si>
  <si>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</si>
  <si>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</si>
  <si>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</si>
  <si>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</si>
  <si>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</si>
  <si>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</si>
  <si>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</si>
  <si>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</si>
  <si>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</si>
  <si>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</si>
  <si>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</si>
  <si>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</si>
  <si>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</si>
  <si>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</si>
  <si>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</si>
  <si>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</si>
  <si>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</si>
  <si>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</si>
  <si>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</si>
  <si>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</si>
  <si>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</si>
  <si>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</si>
  <si>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</si>
  <si>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</si>
  <si>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</si>
  <si>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</si>
  <si>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</si>
  <si>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</si>
  <si>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</si>
  <si>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</si>
  <si>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</si>
  <si>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</si>
  <si>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</si>
  <si>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</si>
  <si>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</si>
  <si>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</si>
  <si>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</si>
  <si>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</si>
  <si>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</si>
  <si>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</si>
  <si>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</si>
  <si>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</si>
  <si>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</si>
  <si>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</si>
  <si>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</si>
  <si>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</si>
  <si>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</si>
  <si>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</si>
  <si>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</si>
  <si>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</si>
  <si>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</si>
  <si>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</si>
  <si>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</si>
  <si>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</si>
  <si>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</si>
  <si>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</si>
  <si>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</si>
  <si>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</si>
  <si>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</si>
  <si>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</si>
  <si>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</si>
  <si>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</si>
  <si>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</si>
  <si>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</si>
  <si>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</si>
  <si>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</si>
  <si>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</si>
  <si>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</si>
  <si>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</si>
  <si>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</si>
  <si>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</si>
  <si>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</si>
  <si>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</si>
  <si>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</si>
  <si>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</si>
  <si>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</si>
  <si>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</si>
  <si>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</si>
  <si>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</si>
  <si>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</si>
  <si>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</si>
  <si>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</si>
  <si>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</si>
  <si>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</si>
  <si>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</si>
  <si>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</si>
  <si>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</si>
  <si>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</si>
  <si>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</si>
  <si>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</si>
  <si>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</si>
  <si>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</si>
  <si>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</si>
  <si>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</si>
  <si>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</si>
  <si>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</si>
  <si>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</si>
  <si>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</si>
  <si>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</si>
  <si>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</si>
  <si>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</si>
  <si>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</si>
  <si>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</si>
  <si>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</si>
  <si>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</si>
  <si>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</si>
  <si>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</si>
  <si>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</si>
  <si>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</si>
  <si>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</si>
  <si>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</si>
  <si>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</si>
  <si>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</si>
  <si>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</si>
  <si>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</si>
  <si>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</si>
  <si>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</si>
  <si>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</si>
  <si>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</si>
  <si>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</si>
  <si>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</si>
  <si>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</si>
  <si>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</si>
  <si>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</si>
  <si>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</si>
  <si>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</si>
  <si>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</si>
  <si>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</si>
  <si>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</si>
  <si>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</si>
  <si>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</si>
  <si>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</si>
  <si>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</si>
  <si>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</si>
  <si>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</si>
  <si>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</si>
  <si>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</si>
  <si>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</si>
  <si>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</si>
  <si>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</si>
  <si>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</si>
  <si>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</si>
  <si>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</si>
  <si>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</si>
  <si>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</si>
  <si>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</si>
  <si>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</si>
  <si>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</si>
  <si>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</si>
  <si>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</si>
  <si>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</si>
  <si>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</si>
  <si>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</si>
  <si>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</si>
  <si>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</si>
  <si>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</si>
  <si>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</si>
  <si>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</si>
  <si>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</si>
  <si>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</si>
  <si>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</si>
  <si>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</si>
  <si>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</si>
  <si>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</si>
  <si>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</si>
  <si>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</si>
  <si>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</si>
  <si>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</si>
  <si>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</si>
  <si>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</si>
  <si>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</si>
  <si>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</si>
  <si>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</si>
  <si>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</si>
  <si>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</si>
  <si>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</si>
  <si>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</si>
  <si>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</si>
  <si>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</si>
  <si>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</si>
  <si>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</si>
  <si>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</si>
  <si>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</si>
  <si>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</si>
  <si>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</si>
  <si>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</si>
  <si>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</si>
  <si>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</si>
  <si>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</si>
  <si>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</si>
  <si>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</si>
  <si>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</si>
  <si>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</si>
  <si>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</si>
  <si>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</si>
  <si>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</si>
  <si>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</si>
  <si>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</si>
  <si>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</si>
  <si>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</si>
  <si>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</si>
  <si>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</si>
  <si>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</si>
  <si>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</si>
  <si>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</si>
  <si>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</si>
  <si>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</si>
  <si>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</si>
  <si>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</si>
  <si>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</si>
  <si>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</si>
  <si>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</si>
  <si>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</si>
  <si>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</si>
  <si>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</si>
  <si>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</si>
  <si>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</si>
  <si>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</si>
  <si>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</si>
  <si>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</si>
  <si>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</si>
  <si>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</si>
  <si>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</si>
  <si>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</si>
  <si>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</si>
  <si>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</si>
  <si>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</si>
  <si>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</si>
  <si>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</si>
  <si>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</si>
  <si>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</si>
  <si>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</si>
  <si>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</si>
  <si>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</si>
  <si>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</si>
  <si>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</si>
  <si>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</si>
  <si>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</si>
  <si>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</si>
  <si>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</si>
  <si>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</si>
  <si>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</si>
  <si>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</si>
  <si>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</si>
  <si>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</si>
  <si>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</si>
  <si>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</si>
  <si>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</si>
  <si>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</si>
  <si>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</si>
  <si>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</si>
  <si>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</si>
  <si>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</si>
  <si>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</si>
  <si>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</si>
  <si>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</si>
  <si>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</si>
  <si>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</si>
  <si>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</si>
  <si>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</si>
  <si>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</si>
  <si>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</si>
  <si>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</si>
  <si>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</si>
  <si>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</si>
  <si>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</si>
  <si>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</si>
  <si>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</si>
  <si>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</si>
  <si>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</si>
  <si>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</si>
  <si>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</si>
  <si>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</si>
  <si>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</si>
  <si>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</si>
  <si>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</si>
  <si>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</si>
  <si>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</si>
  <si>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</si>
  <si>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</si>
  <si>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</si>
  <si>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</si>
  <si>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</si>
  <si>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</si>
  <si>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</si>
  <si>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</si>
  <si>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</si>
  <si>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</si>
  <si>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</si>
  <si>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</si>
  <si>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</si>
  <si>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</si>
  <si>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</si>
  <si>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</si>
  <si>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</si>
  <si>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</si>
  <si>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</si>
  <si>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</si>
  <si>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</si>
  <si>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</si>
  <si>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</si>
  <si>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</si>
  <si>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</si>
  <si>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</si>
  <si>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</si>
  <si>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</si>
  <si>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</si>
  <si>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</si>
  <si>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</si>
  <si>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</si>
  <si>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</si>
  <si>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</si>
  <si>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</si>
  <si>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</si>
  <si>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</si>
  <si>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</si>
  <si>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</si>
  <si>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</si>
  <si>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</si>
  <si>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</si>
  <si>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</si>
  <si>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</si>
  <si>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</si>
  <si>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</si>
  <si>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</si>
  <si>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</si>
  <si>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</si>
  <si>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</si>
  <si>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</si>
  <si>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</si>
  <si>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</si>
  <si>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</si>
  <si>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</si>
  <si>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</si>
  <si>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</si>
  <si>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</si>
  <si>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</si>
  <si>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</si>
  <si>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</si>
  <si>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</si>
  <si>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</si>
  <si>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</si>
  <si>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</si>
  <si>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</si>
  <si>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</si>
  <si>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</si>
  <si>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</si>
  <si>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</si>
  <si>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</si>
  <si>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</si>
  <si>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</si>
  <si>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</si>
  <si>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</si>
  <si>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</si>
  <si>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</si>
  <si>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</si>
  <si>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</si>
  <si>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</si>
  <si>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 xml:space="preserve">MINGGU ke I SEPTEMBER ( Tgl. 2 SEPTEMBER s/d 8 SEPTEMBER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</si>
</sst>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9" fillId="33" borderId="93" xfId="0" applyNumberFormat="1" applyFont="1" applyFill="1" applyBorder="1"/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52224"/>
        <c:axId val="148058112"/>
      </c:lineChart>
      <c:catAx>
        <c:axId val="148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58112"/>
        <c:crossesAt val="0.5"/>
        <c:auto val="1"/>
        <c:lblAlgn val="ctr"/>
        <c:lblOffset val="100"/>
        <c:noMultiLvlLbl val="0"/>
      </c:catAx>
      <c:valAx>
        <c:axId val="148058112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52224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0.61099999999999999</c:v>
                </c:pt>
                <c:pt idx="1">
                  <c:v>3.4460000000000002</c:v>
                </c:pt>
                <c:pt idx="2">
                  <c:v>0.30899999999999994</c:v>
                </c:pt>
                <c:pt idx="3">
                  <c:v>0.39100000000000001</c:v>
                </c:pt>
                <c:pt idx="4">
                  <c:v>0.15</c:v>
                </c:pt>
                <c:pt idx="5">
                  <c:v>3.3000000000000002E-2</c:v>
                </c:pt>
                <c:pt idx="6">
                  <c:v>0.04</c:v>
                </c:pt>
                <c:pt idx="7">
                  <c:v>0.125</c:v>
                </c:pt>
                <c:pt idx="8">
                  <c:v>4.2000000000000003E-2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0.76300000000000001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9218048"/>
        <c:axId val="149219584"/>
      </c:barChart>
      <c:catAx>
        <c:axId val="1492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19584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49219584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18048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0.3018774703557312</c:v>
                </c:pt>
                <c:pt idx="1">
                  <c:v>1</c:v>
                </c:pt>
                <c:pt idx="2">
                  <c:v>1</c:v>
                </c:pt>
                <c:pt idx="3">
                  <c:v>0.51245085190039319</c:v>
                </c:pt>
                <c:pt idx="4">
                  <c:v>1</c:v>
                </c:pt>
                <c:pt idx="5">
                  <c:v>1</c:v>
                </c:pt>
                <c:pt idx="6">
                  <c:v>0.97560975609756095</c:v>
                </c:pt>
                <c:pt idx="7">
                  <c:v>0.3094059405940594</c:v>
                </c:pt>
                <c:pt idx="8">
                  <c:v>0.29370629370629375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0.3018774703557312</c:v>
                </c:pt>
                <c:pt idx="1">
                  <c:v>1</c:v>
                </c:pt>
                <c:pt idx="2">
                  <c:v>1</c:v>
                </c:pt>
                <c:pt idx="3">
                  <c:v>0.51245085190039319</c:v>
                </c:pt>
                <c:pt idx="4">
                  <c:v>1</c:v>
                </c:pt>
                <c:pt idx="5">
                  <c:v>1</c:v>
                </c:pt>
                <c:pt idx="6">
                  <c:v>0.97560975609756095</c:v>
                </c:pt>
                <c:pt idx="7">
                  <c:v>0.3094059405940594</c:v>
                </c:pt>
                <c:pt idx="8">
                  <c:v>0.29370629370629375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63488"/>
        <c:axId val="149265408"/>
      </c:lineChart>
      <c:catAx>
        <c:axId val="149263488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49265408"/>
        <c:crosses val="autoZero"/>
        <c:auto val="0"/>
        <c:lblAlgn val="ctr"/>
        <c:lblOffset val="100"/>
        <c:noMultiLvlLbl val="0"/>
      </c:catAx>
      <c:valAx>
        <c:axId val="14926540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263488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29"/>
                <c:pt idx="0">
                  <c:v>1.7470000000000001</c:v>
                </c:pt>
                <c:pt idx="1">
                  <c:v>16.766000000000002</c:v>
                </c:pt>
                <c:pt idx="2">
                  <c:v>4.1660000000000004</c:v>
                </c:pt>
                <c:pt idx="3">
                  <c:v>24.049999999999997</c:v>
                </c:pt>
                <c:pt idx="4">
                  <c:v>7.0060000000000002</c:v>
                </c:pt>
                <c:pt idx="5">
                  <c:v>2.3839999999999999</c:v>
                </c:pt>
                <c:pt idx="6">
                  <c:v>5.0350000000000001</c:v>
                </c:pt>
                <c:pt idx="7">
                  <c:v>0</c:v>
                </c:pt>
                <c:pt idx="8">
                  <c:v>2.028</c:v>
                </c:pt>
                <c:pt idx="9">
                  <c:v>3.7</c:v>
                </c:pt>
                <c:pt idx="10">
                  <c:v>4.9000000000000004</c:v>
                </c:pt>
                <c:pt idx="11">
                  <c:v>0</c:v>
                </c:pt>
                <c:pt idx="12">
                  <c:v>3.8380000000000001</c:v>
                </c:pt>
                <c:pt idx="13">
                  <c:v>1.87</c:v>
                </c:pt>
                <c:pt idx="14">
                  <c:v>3.5779999999999998</c:v>
                </c:pt>
                <c:pt idx="15">
                  <c:v>4.9590000000000005</c:v>
                </c:pt>
                <c:pt idx="16">
                  <c:v>0.81799999999999995</c:v>
                </c:pt>
                <c:pt idx="17">
                  <c:v>3.0179999999999998</c:v>
                </c:pt>
                <c:pt idx="18">
                  <c:v>1.7549999999999999</c:v>
                </c:pt>
                <c:pt idx="19">
                  <c:v>6.4210000000000003</c:v>
                </c:pt>
                <c:pt idx="20">
                  <c:v>1.1120000000000001</c:v>
                </c:pt>
                <c:pt idx="21">
                  <c:v>0.75600000000000001</c:v>
                </c:pt>
                <c:pt idx="22">
                  <c:v>0.22600000000000001</c:v>
                </c:pt>
                <c:pt idx="23">
                  <c:v>0.65900000000000003</c:v>
                </c:pt>
                <c:pt idx="24">
                  <c:v>0.13200000000000001</c:v>
                </c:pt>
                <c:pt idx="25">
                  <c:v>6.7000000000000004E-2</c:v>
                </c:pt>
                <c:pt idx="26">
                  <c:v>8.3000000000000004E-2</c:v>
                </c:pt>
                <c:pt idx="27">
                  <c:v>0.10200000000000001</c:v>
                </c:pt>
                <c:pt idx="28">
                  <c:v>0.75700000000000001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29"/>
                <c:pt idx="0">
                  <c:v>3.04</c:v>
                </c:pt>
                <c:pt idx="1">
                  <c:v>3.5</c:v>
                </c:pt>
                <c:pt idx="2">
                  <c:v>7</c:v>
                </c:pt>
                <c:pt idx="3">
                  <c:v>26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0</c:v>
                </c:pt>
                <c:pt idx="12">
                  <c:v>7.6</c:v>
                </c:pt>
                <c:pt idx="13">
                  <c:v>3.9</c:v>
                </c:pt>
                <c:pt idx="14">
                  <c:v>1.1000000000000001</c:v>
                </c:pt>
                <c:pt idx="15">
                  <c:v>0.5</c:v>
                </c:pt>
                <c:pt idx="16">
                  <c:v>1.3</c:v>
                </c:pt>
                <c:pt idx="17">
                  <c:v>2</c:v>
                </c:pt>
                <c:pt idx="18">
                  <c:v>1.5</c:v>
                </c:pt>
                <c:pt idx="19">
                  <c:v>2</c:v>
                </c:pt>
                <c:pt idx="20">
                  <c:v>1.8</c:v>
                </c:pt>
                <c:pt idx="21">
                  <c:v>0.6</c:v>
                </c:pt>
                <c:pt idx="22">
                  <c:v>0.749</c:v>
                </c:pt>
                <c:pt idx="23">
                  <c:v>1.337</c:v>
                </c:pt>
                <c:pt idx="24">
                  <c:v>0.15</c:v>
                </c:pt>
                <c:pt idx="25">
                  <c:v>0.1</c:v>
                </c:pt>
                <c:pt idx="26">
                  <c:v>0.1</c:v>
                </c:pt>
                <c:pt idx="27">
                  <c:v>0.23599999999999999</c:v>
                </c:pt>
                <c:pt idx="28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29"/>
                <c:pt idx="0">
                  <c:v>0.57467105263157903</c:v>
                </c:pt>
                <c:pt idx="1">
                  <c:v>1</c:v>
                </c:pt>
                <c:pt idx="2">
                  <c:v>0.5951428571428572</c:v>
                </c:pt>
                <c:pt idx="3">
                  <c:v>0.92499999999999993</c:v>
                </c:pt>
                <c:pt idx="4">
                  <c:v>0.77844444444444449</c:v>
                </c:pt>
                <c:pt idx="5">
                  <c:v>0.79466666666666663</c:v>
                </c:pt>
                <c:pt idx="6">
                  <c:v>0.71928571428571431</c:v>
                </c:pt>
                <c:pt idx="7">
                  <c:v>0</c:v>
                </c:pt>
                <c:pt idx="8">
                  <c:v>0.50700000000000001</c:v>
                </c:pt>
                <c:pt idx="9">
                  <c:v>0.6166666666666667</c:v>
                </c:pt>
                <c:pt idx="10">
                  <c:v>0.70000000000000007</c:v>
                </c:pt>
                <c:pt idx="11">
                  <c:v>0</c:v>
                </c:pt>
                <c:pt idx="12">
                  <c:v>0.505</c:v>
                </c:pt>
                <c:pt idx="13">
                  <c:v>0.4794871794871795</c:v>
                </c:pt>
                <c:pt idx="14">
                  <c:v>1</c:v>
                </c:pt>
                <c:pt idx="15">
                  <c:v>1</c:v>
                </c:pt>
                <c:pt idx="16">
                  <c:v>0.62923076923076915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0.61777777777777787</c:v>
                </c:pt>
                <c:pt idx="21">
                  <c:v>1</c:v>
                </c:pt>
                <c:pt idx="22">
                  <c:v>0.30173564753004006</c:v>
                </c:pt>
                <c:pt idx="23">
                  <c:v>0.49289454001495892</c:v>
                </c:pt>
                <c:pt idx="24">
                  <c:v>0.88000000000000012</c:v>
                </c:pt>
                <c:pt idx="25">
                  <c:v>0.67</c:v>
                </c:pt>
                <c:pt idx="26">
                  <c:v>0.83</c:v>
                </c:pt>
                <c:pt idx="27">
                  <c:v>0.43220338983050854</c:v>
                </c:pt>
                <c:pt idx="28">
                  <c:v>0.73781676413255359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9327232"/>
        <c:axId val="149341312"/>
      </c:barChart>
      <c:catAx>
        <c:axId val="1493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341312"/>
        <c:crosses val="autoZero"/>
        <c:auto val="1"/>
        <c:lblAlgn val="ctr"/>
        <c:lblOffset val="100"/>
        <c:noMultiLvlLbl val="0"/>
      </c:catAx>
      <c:valAx>
        <c:axId val="14934131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327232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49548416"/>
        <c:axId val="149554304"/>
      </c:lineChart>
      <c:catAx>
        <c:axId val="149548416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55430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4955430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548416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61"/>
                <c:pt idx="0">
                  <c:v>0.57467105263157903</c:v>
                </c:pt>
                <c:pt idx="1">
                  <c:v>1</c:v>
                </c:pt>
                <c:pt idx="2">
                  <c:v>0.5951428571428572</c:v>
                </c:pt>
                <c:pt idx="3">
                  <c:v>0.92499999999999993</c:v>
                </c:pt>
                <c:pt idx="4">
                  <c:v>0.77844444444444449</c:v>
                </c:pt>
                <c:pt idx="5">
                  <c:v>0.79466666666666663</c:v>
                </c:pt>
                <c:pt idx="6">
                  <c:v>0.71928571428571431</c:v>
                </c:pt>
                <c:pt idx="7">
                  <c:v>0</c:v>
                </c:pt>
                <c:pt idx="8">
                  <c:v>0.50700000000000001</c:v>
                </c:pt>
                <c:pt idx="9">
                  <c:v>0.6166666666666667</c:v>
                </c:pt>
                <c:pt idx="10">
                  <c:v>0.70000000000000007</c:v>
                </c:pt>
                <c:pt idx="11">
                  <c:v>0</c:v>
                </c:pt>
                <c:pt idx="12">
                  <c:v>0.505</c:v>
                </c:pt>
                <c:pt idx="13">
                  <c:v>0.4794871794871795</c:v>
                </c:pt>
                <c:pt idx="14">
                  <c:v>1</c:v>
                </c:pt>
                <c:pt idx="15">
                  <c:v>1</c:v>
                </c:pt>
                <c:pt idx="16">
                  <c:v>0.62923076923076915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0.61777777777777787</c:v>
                </c:pt>
                <c:pt idx="21">
                  <c:v>1</c:v>
                </c:pt>
                <c:pt idx="22">
                  <c:v>0.30173564753004006</c:v>
                </c:pt>
                <c:pt idx="23">
                  <c:v>0.49289454001495892</c:v>
                </c:pt>
                <c:pt idx="24">
                  <c:v>0.88000000000000012</c:v>
                </c:pt>
                <c:pt idx="25">
                  <c:v>0.67</c:v>
                </c:pt>
                <c:pt idx="26">
                  <c:v>0.83</c:v>
                </c:pt>
                <c:pt idx="27">
                  <c:v>0.43220338983050854</c:v>
                </c:pt>
                <c:pt idx="28">
                  <c:v>0.73781676413255359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0.70833333333333337</c:v>
                </c:pt>
                <c:pt idx="35">
                  <c:v>0.94043887147335414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0.22499999999999998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0455424"/>
        <c:axId val="150456960"/>
      </c:lineChart>
      <c:catAx>
        <c:axId val="150455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45696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50456960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455424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=""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=""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=""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=""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=""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=""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7" t="s">
        <v>325</v>
      </c>
      <c r="C3" s="517"/>
      <c r="D3" s="517"/>
      <c r="E3" s="517"/>
      <c r="F3" s="517"/>
      <c r="G3" s="517"/>
      <c r="H3" s="517"/>
      <c r="I3" s="517"/>
      <c r="J3" s="517"/>
      <c r="K3" s="200"/>
      <c r="L3" s="200"/>
    </row>
    <row r="4" spans="2:12" ht="23.25">
      <c r="B4" s="517" t="s">
        <v>318</v>
      </c>
      <c r="C4" s="517"/>
      <c r="D4" s="517"/>
      <c r="E4" s="517"/>
      <c r="F4" s="517"/>
      <c r="G4" s="517"/>
      <c r="H4" s="517"/>
      <c r="I4" s="517"/>
      <c r="J4" s="517"/>
      <c r="K4" s="200"/>
      <c r="L4" s="200"/>
    </row>
    <row r="5" spans="2:12" ht="13.5" thickBot="1"/>
    <row r="6" spans="2:12" ht="23.1" customHeight="1">
      <c r="B6" s="522" t="s">
        <v>317</v>
      </c>
      <c r="C6" s="523"/>
      <c r="D6" s="203" t="s">
        <v>45</v>
      </c>
      <c r="E6" s="203" t="s">
        <v>51</v>
      </c>
      <c r="F6" s="525" t="s">
        <v>48</v>
      </c>
      <c r="G6" s="525"/>
      <c r="H6" s="203" t="s">
        <v>51</v>
      </c>
      <c r="I6" s="203" t="s">
        <v>51</v>
      </c>
      <c r="J6" s="205"/>
    </row>
    <row r="7" spans="2:12" ht="23.1" customHeight="1">
      <c r="B7" s="524"/>
      <c r="C7" s="519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4"/>
      <c r="C8" s="519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6" t="s">
        <v>344</v>
      </c>
      <c r="C9" s="527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6" t="s">
        <v>321</v>
      </c>
      <c r="C10" s="527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18" t="s">
        <v>343</v>
      </c>
      <c r="C11" s="519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18" t="s">
        <v>342</v>
      </c>
      <c r="C12" s="519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18" t="s">
        <v>341</v>
      </c>
      <c r="C13" s="519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0" t="s">
        <v>340</v>
      </c>
      <c r="C14" s="521"/>
      <c r="D14" s="202">
        <f>'REKAP PROP'!D16</f>
        <v>416270.99900000001</v>
      </c>
      <c r="E14" s="188">
        <f>'REKAP PROP'!F16</f>
        <v>513.21499999999992</v>
      </c>
      <c r="F14" s="188">
        <f>'REKAP PROP'!G16</f>
        <v>102.599</v>
      </c>
      <c r="G14" s="188">
        <f>'REKAP PROP'!H16</f>
        <v>109.20599999999999</v>
      </c>
      <c r="H14" s="188">
        <f>'REKAP PROP'!I16</f>
        <v>725.02</v>
      </c>
      <c r="I14" s="188">
        <f>'REKAP PROP'!J16</f>
        <v>225.55799999999996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tabSelected="1" zoomScale="80" zoomScaleNormal="80" workbookViewId="0">
      <selection activeCell="J21" sqref="J21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7" t="s">
        <v>145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267"/>
      <c r="S3" s="200"/>
    </row>
    <row r="4" spans="2:20" ht="23.25">
      <c r="B4" s="517" t="s">
        <v>369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267"/>
      <c r="S4" s="200"/>
    </row>
    <row r="5" spans="2:20" ht="23.25">
      <c r="B5" s="517" t="str">
        <f>BENG.SOLO!B4</f>
        <v xml:space="preserve">MINGGU ke I SEPTEMBER ( Tgl. 2 SEPTEMBER s/d 8 SEPTEMBER 2025 )  </v>
      </c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267"/>
      <c r="S5" s="201"/>
    </row>
    <row r="6" spans="2:20" ht="13.5" thickBot="1"/>
    <row r="7" spans="2:20" ht="23.1" customHeight="1">
      <c r="B7" s="537" t="s">
        <v>368</v>
      </c>
      <c r="C7" s="538"/>
      <c r="D7" s="429" t="s">
        <v>45</v>
      </c>
      <c r="E7" s="528" t="s">
        <v>366</v>
      </c>
      <c r="F7" s="429" t="s">
        <v>51</v>
      </c>
      <c r="G7" s="538" t="s">
        <v>48</v>
      </c>
      <c r="H7" s="538"/>
      <c r="I7" s="429" t="s">
        <v>51</v>
      </c>
      <c r="J7" s="429" t="s">
        <v>51</v>
      </c>
      <c r="K7" s="528" t="s">
        <v>384</v>
      </c>
      <c r="L7" s="528" t="s">
        <v>379</v>
      </c>
      <c r="M7" s="528" t="s">
        <v>380</v>
      </c>
      <c r="N7" s="534" t="s">
        <v>387</v>
      </c>
      <c r="O7" s="531" t="s">
        <v>378</v>
      </c>
      <c r="P7" s="424"/>
      <c r="Q7" s="268"/>
      <c r="R7" s="274"/>
    </row>
    <row r="8" spans="2:20" ht="23.1" customHeight="1">
      <c r="B8" s="539"/>
      <c r="C8" s="540"/>
      <c r="D8" s="430" t="s">
        <v>46</v>
      </c>
      <c r="E8" s="529"/>
      <c r="F8" s="430" t="s">
        <v>56</v>
      </c>
      <c r="G8" s="431" t="s">
        <v>49</v>
      </c>
      <c r="H8" s="431" t="s">
        <v>50</v>
      </c>
      <c r="I8" s="430" t="s">
        <v>52</v>
      </c>
      <c r="J8" s="430" t="s">
        <v>53</v>
      </c>
      <c r="K8" s="529"/>
      <c r="L8" s="529"/>
      <c r="M8" s="529"/>
      <c r="N8" s="535"/>
      <c r="O8" s="532"/>
      <c r="P8" s="425" t="s">
        <v>407</v>
      </c>
      <c r="Q8" s="269" t="s">
        <v>143</v>
      </c>
      <c r="R8" s="192"/>
    </row>
    <row r="9" spans="2:20" ht="23.1" customHeight="1" thickBot="1">
      <c r="B9" s="541"/>
      <c r="C9" s="542"/>
      <c r="D9" s="432" t="s">
        <v>47</v>
      </c>
      <c r="E9" s="530"/>
      <c r="F9" s="432" t="s">
        <v>381</v>
      </c>
      <c r="G9" s="432" t="s">
        <v>382</v>
      </c>
      <c r="H9" s="432" t="s">
        <v>381</v>
      </c>
      <c r="I9" s="432" t="s">
        <v>381</v>
      </c>
      <c r="J9" s="432" t="s">
        <v>381</v>
      </c>
      <c r="K9" s="530"/>
      <c r="L9" s="530"/>
      <c r="M9" s="530"/>
      <c r="N9" s="536"/>
      <c r="O9" s="533"/>
      <c r="P9" s="426"/>
      <c r="Q9" s="270" t="s">
        <v>144</v>
      </c>
      <c r="R9" s="192"/>
    </row>
    <row r="10" spans="2:20" ht="23.1" customHeight="1">
      <c r="B10" s="547" t="s">
        <v>68</v>
      </c>
      <c r="C10" s="548"/>
      <c r="D10" s="277">
        <f>+'PC-JT-SL'!F39</f>
        <v>114227</v>
      </c>
      <c r="E10" s="277">
        <v>29</v>
      </c>
      <c r="F10" s="278">
        <f>+'PC-JT-SL'!G39</f>
        <v>36.213999999999992</v>
      </c>
      <c r="G10" s="279">
        <f>+'PC-JT-SL'!H39</f>
        <v>29.953999999999994</v>
      </c>
      <c r="H10" s="278">
        <f>+'PC-JT-SL'!I39</f>
        <v>35.765000000000001</v>
      </c>
      <c r="I10" s="278">
        <f>+'PC-JT-SL'!J39</f>
        <v>101.93299999999998</v>
      </c>
      <c r="J10" s="278">
        <f>+'PC-JT-SL'!K39</f>
        <v>101.53799999999997</v>
      </c>
      <c r="K10" s="280">
        <f>BENG.SOLO!AQ64</f>
        <v>19</v>
      </c>
      <c r="L10" s="280">
        <f>BENG.SOLO!AQ66</f>
        <v>7</v>
      </c>
      <c r="M10" s="280">
        <f>BENG.SOLO!AQ68</f>
        <v>2</v>
      </c>
      <c r="N10" s="280">
        <f>BENG.SOLO!AQ70</f>
        <v>0</v>
      </c>
      <c r="O10" s="281">
        <f>BENG.SOLO!AQ72</f>
        <v>1</v>
      </c>
      <c r="P10" s="427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20" ht="23.1" customHeight="1">
      <c r="B11" s="545" t="s">
        <v>339</v>
      </c>
      <c r="C11" s="546"/>
      <c r="D11" s="282">
        <f>+'PC-JT-SL'!F59</f>
        <v>49503</v>
      </c>
      <c r="E11" s="282">
        <v>18</v>
      </c>
      <c r="F11" s="283">
        <f>+'PC-JT-SL'!G59</f>
        <v>17.987000000000002</v>
      </c>
      <c r="G11" s="284">
        <f>+'PC-JT-SL'!H59</f>
        <v>9.5820000000000007</v>
      </c>
      <c r="H11" s="283">
        <f>+'PC-JT-SL'!I59</f>
        <v>9.8459999999999983</v>
      </c>
      <c r="I11" s="283">
        <f>+'PC-JT-SL'!J59</f>
        <v>37.414999999999999</v>
      </c>
      <c r="J11" s="283">
        <f>+'PC-JT-SL'!K59</f>
        <v>14.352999999999998</v>
      </c>
      <c r="K11" s="280">
        <f>BENG.SOLO!AR64</f>
        <v>17</v>
      </c>
      <c r="L11" s="280">
        <f>BENG.SOLO!AR66</f>
        <v>0</v>
      </c>
      <c r="M11" s="280">
        <f>BENG.SOLO!AR68</f>
        <v>0</v>
      </c>
      <c r="N11" s="280">
        <f>BENG.SOLO!AR70</f>
        <v>1</v>
      </c>
      <c r="O11" s="281">
        <f>BENG.SOLO!AR72</f>
        <v>0</v>
      </c>
      <c r="P11" s="427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20" ht="23.1" customHeight="1">
      <c r="B12" s="545" t="s">
        <v>129</v>
      </c>
      <c r="C12" s="546"/>
      <c r="D12" s="282">
        <f>+'PC-JT-SL'!F74</f>
        <v>84326</v>
      </c>
      <c r="E12" s="282">
        <v>13</v>
      </c>
      <c r="F12" s="283">
        <f>+'PC-JT-SL'!G74</f>
        <v>82.939000000000007</v>
      </c>
      <c r="G12" s="284">
        <f>+'PC-JT-SL'!H74</f>
        <v>17.257999999999999</v>
      </c>
      <c r="H12" s="283">
        <f>+'PC-JT-SL'!I74</f>
        <v>26.990000000000002</v>
      </c>
      <c r="I12" s="283">
        <f>+'PC-JT-SL'!J74</f>
        <v>127.18700000000001</v>
      </c>
      <c r="J12" s="283">
        <f>+'PC-JT-SL'!K74</f>
        <v>41.658000000000001</v>
      </c>
      <c r="K12" s="280">
        <f>BENG.SOLO!AS64</f>
        <v>6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7</v>
      </c>
      <c r="P12" s="427">
        <v>0</v>
      </c>
      <c r="Q12" s="271">
        <f t="shared" si="0"/>
        <v>1</v>
      </c>
      <c r="R12" s="275"/>
      <c r="S12" s="273">
        <f t="shared" si="1"/>
        <v>13</v>
      </c>
    </row>
    <row r="13" spans="2:20" ht="23.1" customHeight="1">
      <c r="B13" s="545" t="s">
        <v>74</v>
      </c>
      <c r="C13" s="546"/>
      <c r="D13" s="282">
        <f>+BENG.SOLO!F60</f>
        <v>45919</v>
      </c>
      <c r="E13" s="282">
        <v>49</v>
      </c>
      <c r="F13" s="283">
        <f>+BENG.SOLO!G60</f>
        <v>112.473</v>
      </c>
      <c r="G13" s="284">
        <f>+BENG.SOLO!H60</f>
        <v>24.188000000000009</v>
      </c>
      <c r="H13" s="283">
        <f>+BENG.SOLO!I60</f>
        <v>12.877000000000001</v>
      </c>
      <c r="I13" s="283">
        <f>+BENG.SOLO!J60</f>
        <v>149.53800000000001</v>
      </c>
      <c r="J13" s="283">
        <f>+BENG.SOLO!K60</f>
        <v>12.750999999999999</v>
      </c>
      <c r="K13" s="280">
        <f>BENG.SOLO!AT64</f>
        <v>40</v>
      </c>
      <c r="L13" s="280">
        <f>BENG.SOLO!AT66</f>
        <v>3</v>
      </c>
      <c r="M13" s="280">
        <f>BENG.SOLO!AT68</f>
        <v>2</v>
      </c>
      <c r="N13" s="280">
        <f>BENG.SOLO!AT70</f>
        <v>0</v>
      </c>
      <c r="O13" s="281">
        <f>BENG.SOLO!AT72</f>
        <v>4</v>
      </c>
      <c r="P13" s="427">
        <v>0</v>
      </c>
      <c r="Q13" s="271">
        <f t="shared" si="0"/>
        <v>1</v>
      </c>
      <c r="R13" s="275"/>
      <c r="S13" s="273">
        <f t="shared" si="1"/>
        <v>49</v>
      </c>
    </row>
    <row r="14" spans="2:20" ht="23.1" customHeight="1">
      <c r="B14" s="545" t="s">
        <v>76</v>
      </c>
      <c r="C14" s="546"/>
      <c r="D14" s="282">
        <f>+'PROB-SCIT'!G63</f>
        <v>54373.999000000003</v>
      </c>
      <c r="E14" s="282">
        <v>29</v>
      </c>
      <c r="F14" s="283">
        <f>+'PROB-SCIT'!H63</f>
        <v>4.2299999999999995</v>
      </c>
      <c r="G14" s="284">
        <f>+'PROB-SCIT'!I63</f>
        <v>8.48</v>
      </c>
      <c r="H14" s="283">
        <f>+'PROB-SCIT'!J63</f>
        <v>4.9399999999999995</v>
      </c>
      <c r="I14" s="283">
        <f>+'PROB-SCIT'!K63</f>
        <v>17.649999999999999</v>
      </c>
      <c r="J14" s="283">
        <f>+'PROB-SCIT'!L63</f>
        <v>13.419999999999998</v>
      </c>
      <c r="K14" s="280">
        <f>BENG.SOLO!AU64</f>
        <v>16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13</v>
      </c>
      <c r="P14" s="427">
        <v>0</v>
      </c>
      <c r="Q14" s="271">
        <f t="shared" si="0"/>
        <v>1</v>
      </c>
      <c r="R14" s="275"/>
      <c r="S14" s="273">
        <f>K14+L14+M14+N14+O14</f>
        <v>29</v>
      </c>
    </row>
    <row r="15" spans="2:20" ht="23.1" customHeight="1">
      <c r="B15" s="545" t="s">
        <v>78</v>
      </c>
      <c r="C15" s="546"/>
      <c r="D15" s="282">
        <f>+'PROB-SCIT'!G62</f>
        <v>67922</v>
      </c>
      <c r="E15" s="282">
        <v>18</v>
      </c>
      <c r="F15" s="283">
        <f>+'PROB-SCIT'!H62</f>
        <v>259.37199999999996</v>
      </c>
      <c r="G15" s="284">
        <f>+'PROB-SCIT'!I62</f>
        <v>13.136999999999999</v>
      </c>
      <c r="H15" s="283">
        <f>+'PROB-SCIT'!J62</f>
        <v>18.787999999999997</v>
      </c>
      <c r="I15" s="283">
        <f>+'PROB-SCIT'!K62</f>
        <v>291.29699999999997</v>
      </c>
      <c r="J15" s="283">
        <f>+'PROB-SCIT'!L62</f>
        <v>41.838000000000001</v>
      </c>
      <c r="K15" s="280">
        <f>BENG.SOLO!AV64</f>
        <v>12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BENG.SOLO!AV72</f>
        <v>6</v>
      </c>
      <c r="P15" s="427">
        <v>1</v>
      </c>
      <c r="Q15" s="271">
        <f t="shared" si="0"/>
        <v>1</v>
      </c>
      <c r="R15" s="275"/>
      <c r="S15" s="273">
        <f>K15+L15+M15+N15+O15</f>
        <v>18</v>
      </c>
    </row>
    <row r="16" spans="2:20" ht="28.5" customHeight="1" thickBot="1">
      <c r="B16" s="543" t="s">
        <v>316</v>
      </c>
      <c r="C16" s="544"/>
      <c r="D16" s="433">
        <f>SUM(D10:D15)</f>
        <v>416270.99900000001</v>
      </c>
      <c r="E16" s="433">
        <f>SUM(E10:E15)</f>
        <v>156</v>
      </c>
      <c r="F16" s="434">
        <f>SUM(F10:F15)</f>
        <v>513.21499999999992</v>
      </c>
      <c r="G16" s="435">
        <f>SUM(G10:G15)</f>
        <v>102.599</v>
      </c>
      <c r="H16" s="434">
        <f>SUM(H10:H15)</f>
        <v>109.20599999999999</v>
      </c>
      <c r="I16" s="434">
        <f t="shared" ref="I16:P16" si="2">SUM(I10:I15)</f>
        <v>725.02</v>
      </c>
      <c r="J16" s="434">
        <f t="shared" si="2"/>
        <v>225.55799999999996</v>
      </c>
      <c r="K16" s="433">
        <f>SUM(K10:K15)</f>
        <v>110</v>
      </c>
      <c r="L16" s="433">
        <f>SUM(L10:L15)</f>
        <v>10</v>
      </c>
      <c r="M16" s="433">
        <f t="shared" si="2"/>
        <v>4</v>
      </c>
      <c r="N16" s="436">
        <f>SUM(N10:N15)</f>
        <v>1</v>
      </c>
      <c r="O16" s="437">
        <f t="shared" si="2"/>
        <v>31</v>
      </c>
      <c r="P16" s="428">
        <f t="shared" si="2"/>
        <v>1</v>
      </c>
      <c r="Q16" s="272">
        <f t="shared" si="0"/>
        <v>1</v>
      </c>
      <c r="R16" s="275"/>
      <c r="S16" s="273">
        <f>K16+L16+M16+N16+O16</f>
        <v>156</v>
      </c>
      <c r="T16" s="450">
        <f>S10+S11+S12+S13+S14+S15</f>
        <v>156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7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4" t="s">
        <v>224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37"/>
      <c r="N2" s="37"/>
      <c r="O2" s="37"/>
      <c r="P2" s="37"/>
      <c r="Q2" s="37"/>
      <c r="R2" s="37"/>
      <c r="S2" s="37"/>
    </row>
    <row r="3" spans="1:43" ht="21.75">
      <c r="B3" s="554" t="s">
        <v>365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37"/>
      <c r="N3" s="37"/>
      <c r="O3" s="37"/>
      <c r="P3" s="37"/>
      <c r="Q3" s="37"/>
      <c r="R3" s="37"/>
      <c r="S3" s="37"/>
    </row>
    <row r="4" spans="1:43" ht="21.75">
      <c r="B4" s="554" t="str">
        <f>'PC-JT-SL'!$B$3:$L$3</f>
        <v xml:space="preserve">MINGGU ke I SEPTEMBER ( Tgl. 2 SEPTEMBER s/d 8 SEPTEMBER 2025 )  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5" t="s">
        <v>0</v>
      </c>
      <c r="C6" s="557" t="s">
        <v>243</v>
      </c>
      <c r="D6" s="557" t="s">
        <v>4</v>
      </c>
      <c r="E6" s="438"/>
      <c r="F6" s="445" t="s">
        <v>45</v>
      </c>
      <c r="G6" s="438" t="s">
        <v>51</v>
      </c>
      <c r="H6" s="559" t="s">
        <v>48</v>
      </c>
      <c r="I6" s="559"/>
      <c r="J6" s="438" t="s">
        <v>51</v>
      </c>
      <c r="K6" s="438" t="s">
        <v>51</v>
      </c>
      <c r="L6" s="439" t="s">
        <v>54</v>
      </c>
      <c r="M6" s="551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6"/>
      <c r="C7" s="560"/>
      <c r="D7" s="558"/>
      <c r="E7" s="440" t="s">
        <v>237</v>
      </c>
      <c r="F7" s="446" t="s">
        <v>46</v>
      </c>
      <c r="G7" s="440" t="s">
        <v>56</v>
      </c>
      <c r="H7" s="440" t="s">
        <v>49</v>
      </c>
      <c r="I7" s="440" t="s">
        <v>50</v>
      </c>
      <c r="J7" s="440" t="s">
        <v>52</v>
      </c>
      <c r="K7" s="440" t="s">
        <v>244</v>
      </c>
      <c r="L7" s="561" t="s">
        <v>55</v>
      </c>
      <c r="M7" s="552"/>
      <c r="N7" s="94" t="s">
        <v>156</v>
      </c>
      <c r="O7" s="141"/>
      <c r="P7" s="40"/>
      <c r="Q7" s="40"/>
      <c r="R7" s="40"/>
      <c r="S7" s="40"/>
    </row>
    <row r="8" spans="1:43" ht="19.5" thickBot="1">
      <c r="B8" s="556"/>
      <c r="C8" s="560"/>
      <c r="D8" s="558"/>
      <c r="E8" s="441"/>
      <c r="F8" s="447" t="s">
        <v>47</v>
      </c>
      <c r="G8" s="441" t="s">
        <v>406</v>
      </c>
      <c r="H8" s="441" t="s">
        <v>406</v>
      </c>
      <c r="I8" s="441" t="s">
        <v>406</v>
      </c>
      <c r="J8" s="441" t="s">
        <v>406</v>
      </c>
      <c r="K8" s="441" t="s">
        <v>406</v>
      </c>
      <c r="L8" s="562"/>
      <c r="M8" s="553"/>
      <c r="N8" s="95"/>
      <c r="O8" s="142"/>
      <c r="P8" s="40"/>
      <c r="Q8" s="40"/>
      <c r="R8" s="40"/>
      <c r="S8" s="40"/>
    </row>
    <row r="9" spans="1:43" ht="18" customHeight="1" thickTop="1" thickBot="1">
      <c r="B9" s="442">
        <v>1</v>
      </c>
      <c r="C9" s="448">
        <v>2</v>
      </c>
      <c r="D9" s="443">
        <v>3</v>
      </c>
      <c r="E9" s="443">
        <v>4</v>
      </c>
      <c r="F9" s="449">
        <v>5</v>
      </c>
      <c r="G9" s="443">
        <v>6</v>
      </c>
      <c r="H9" s="443">
        <v>7</v>
      </c>
      <c r="I9" s="443">
        <v>8</v>
      </c>
      <c r="J9" s="443">
        <v>9</v>
      </c>
      <c r="K9" s="443">
        <v>10</v>
      </c>
      <c r="L9" s="444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73</v>
      </c>
      <c r="C10" s="549" t="s">
        <v>74</v>
      </c>
      <c r="D10" s="549"/>
      <c r="E10" s="324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82">
        <v>1</v>
      </c>
      <c r="C11" s="383" t="s">
        <v>127</v>
      </c>
      <c r="D11" s="384" t="s">
        <v>123</v>
      </c>
      <c r="E11" s="385" t="s">
        <v>286</v>
      </c>
      <c r="F11" s="386">
        <f>10565+1888+439+1945+9717+502</f>
        <v>25056</v>
      </c>
      <c r="G11" s="484">
        <v>107.84</v>
      </c>
      <c r="H11" s="484">
        <v>17.07</v>
      </c>
      <c r="I11" s="485">
        <v>4.0599999999999996</v>
      </c>
      <c r="J11" s="387">
        <f>G11+H11+I11</f>
        <v>128.97</v>
      </c>
      <c r="K11" s="387"/>
      <c r="L11" s="388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8"/>
      <c r="B12" s="323">
        <f>B11+1</f>
        <v>2</v>
      </c>
      <c r="C12" s="389" t="s">
        <v>28</v>
      </c>
      <c r="D12" s="390" t="s">
        <v>93</v>
      </c>
      <c r="E12" s="391" t="s">
        <v>287</v>
      </c>
      <c r="F12" s="392">
        <v>1191</v>
      </c>
      <c r="G12" s="488">
        <v>0</v>
      </c>
      <c r="H12" s="488">
        <v>0.81799999999999995</v>
      </c>
      <c r="I12" s="486">
        <v>0</v>
      </c>
      <c r="J12" s="393">
        <f t="shared" ref="J12:J59" si="0">G12+H12+I12</f>
        <v>0.81799999999999995</v>
      </c>
      <c r="K12" s="513">
        <v>0.84499999999999997</v>
      </c>
      <c r="L12" s="388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8"/>
      <c r="B13" s="323">
        <f t="shared" ref="B13:B59" si="3">B12+1</f>
        <v>3</v>
      </c>
      <c r="C13" s="389" t="s">
        <v>28</v>
      </c>
      <c r="D13" s="390" t="s">
        <v>94</v>
      </c>
      <c r="E13" s="391" t="s">
        <v>288</v>
      </c>
      <c r="F13" s="392">
        <v>1100</v>
      </c>
      <c r="G13" s="488">
        <v>1.1910000000000001</v>
      </c>
      <c r="H13" s="488">
        <v>0.88500000000000001</v>
      </c>
      <c r="I13" s="486">
        <v>0</v>
      </c>
      <c r="J13" s="393">
        <f t="shared" si="0"/>
        <v>2.0760000000000001</v>
      </c>
      <c r="K13" s="513">
        <v>0.70399999999999996</v>
      </c>
      <c r="L13" s="388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8"/>
      <c r="B14" s="323">
        <f t="shared" si="3"/>
        <v>4</v>
      </c>
      <c r="C14" s="389" t="s">
        <v>28</v>
      </c>
      <c r="D14" s="390" t="s">
        <v>95</v>
      </c>
      <c r="E14" s="391" t="s">
        <v>289</v>
      </c>
      <c r="F14" s="392">
        <v>325</v>
      </c>
      <c r="G14" s="488">
        <v>0</v>
      </c>
      <c r="H14" s="488">
        <v>8.1000000000000003E-2</v>
      </c>
      <c r="I14" s="486">
        <v>0</v>
      </c>
      <c r="J14" s="393">
        <f t="shared" si="0"/>
        <v>8.1000000000000003E-2</v>
      </c>
      <c r="K14" s="513">
        <v>9.8000000000000004E-2</v>
      </c>
      <c r="L14" s="388">
        <f t="shared" si="1"/>
        <v>0.82653061224489799</v>
      </c>
      <c r="M14" s="85"/>
      <c r="N14" s="89"/>
      <c r="O14" s="80"/>
      <c r="P14" s="550" t="s">
        <v>101</v>
      </c>
      <c r="Q14" s="550"/>
      <c r="R14" s="71" t="e">
        <f>+R12+R13+#REF!+R11</f>
        <v>#REF!</v>
      </c>
      <c r="S14" s="52">
        <f t="shared" si="2"/>
        <v>0.82653061224489799</v>
      </c>
      <c r="T14" s="1"/>
      <c r="AP14" s="1"/>
    </row>
    <row r="15" spans="1:43" ht="15.75" hidden="1">
      <c r="A15" s="248"/>
      <c r="B15" s="323">
        <f t="shared" si="3"/>
        <v>5</v>
      </c>
      <c r="C15" s="389" t="s">
        <v>29</v>
      </c>
      <c r="D15" s="390" t="s">
        <v>345</v>
      </c>
      <c r="E15" s="391" t="s">
        <v>356</v>
      </c>
      <c r="F15" s="392">
        <v>60</v>
      </c>
      <c r="G15" s="488">
        <v>0</v>
      </c>
      <c r="H15" s="486">
        <v>0</v>
      </c>
      <c r="I15" s="488">
        <v>3.7999999999999999E-2</v>
      </c>
      <c r="J15" s="393">
        <f t="shared" si="0"/>
        <v>3.7999999999999999E-2</v>
      </c>
      <c r="K15" s="513">
        <v>3.4000000000000002E-2</v>
      </c>
      <c r="L15" s="388">
        <f t="shared" si="1"/>
        <v>1</v>
      </c>
      <c r="M15" s="85"/>
      <c r="N15" s="89"/>
      <c r="O15" s="80"/>
      <c r="P15" s="36"/>
      <c r="Q15" s="36"/>
      <c r="R15" s="71"/>
      <c r="S15" s="52">
        <f t="shared" si="2"/>
        <v>1.1176470588235292</v>
      </c>
      <c r="T15" s="1"/>
      <c r="AP15" s="1">
        <v>0.69</v>
      </c>
    </row>
    <row r="16" spans="1:43" ht="15.75" hidden="1">
      <c r="A16" s="248"/>
      <c r="B16" s="323">
        <f t="shared" si="3"/>
        <v>6</v>
      </c>
      <c r="C16" s="389" t="s">
        <v>29</v>
      </c>
      <c r="D16" s="390" t="s">
        <v>96</v>
      </c>
      <c r="E16" s="391" t="s">
        <v>290</v>
      </c>
      <c r="F16" s="392">
        <v>748</v>
      </c>
      <c r="G16" s="488">
        <v>0</v>
      </c>
      <c r="H16" s="486">
        <v>0</v>
      </c>
      <c r="I16" s="488">
        <v>0.372</v>
      </c>
      <c r="J16" s="393">
        <f>G16+H16+I16</f>
        <v>0.372</v>
      </c>
      <c r="K16" s="513">
        <v>0.20699999999999999</v>
      </c>
      <c r="L16" s="388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1.7971014492753623</v>
      </c>
      <c r="T16" s="1"/>
      <c r="AP16" s="1"/>
      <c r="AQ16">
        <f>J16/K16</f>
        <v>1.7971014492753623</v>
      </c>
    </row>
    <row r="17" spans="1:43" ht="15.75" hidden="1">
      <c r="A17" s="248"/>
      <c r="B17" s="323">
        <f t="shared" si="3"/>
        <v>7</v>
      </c>
      <c r="C17" s="389" t="s">
        <v>29</v>
      </c>
      <c r="D17" s="390" t="s">
        <v>108</v>
      </c>
      <c r="E17" s="391" t="s">
        <v>291</v>
      </c>
      <c r="F17" s="392">
        <v>168</v>
      </c>
      <c r="G17" s="488">
        <v>0</v>
      </c>
      <c r="H17" s="488">
        <v>0</v>
      </c>
      <c r="I17" s="486">
        <v>0</v>
      </c>
      <c r="J17" s="393">
        <f>G17+H17+I17</f>
        <v>0</v>
      </c>
      <c r="K17" s="513">
        <v>4.0000000000000001E-3</v>
      </c>
      <c r="L17" s="388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8"/>
      <c r="B18" s="323">
        <f t="shared" si="3"/>
        <v>8</v>
      </c>
      <c r="C18" s="389" t="s">
        <v>29</v>
      </c>
      <c r="D18" s="390" t="s">
        <v>109</v>
      </c>
      <c r="E18" s="391" t="s">
        <v>292</v>
      </c>
      <c r="F18" s="392">
        <v>156</v>
      </c>
      <c r="G18" s="488">
        <v>0</v>
      </c>
      <c r="H18" s="488">
        <v>0</v>
      </c>
      <c r="I18" s="488">
        <v>0</v>
      </c>
      <c r="J18" s="393">
        <f>G18+H18+I18</f>
        <v>0</v>
      </c>
      <c r="K18" s="513">
        <v>3.0000000000000001E-3</v>
      </c>
      <c r="L18" s="388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8"/>
      <c r="B19" s="323">
        <f t="shared" si="3"/>
        <v>9</v>
      </c>
      <c r="C19" s="389" t="s">
        <v>29</v>
      </c>
      <c r="D19" s="390" t="s">
        <v>110</v>
      </c>
      <c r="E19" s="391" t="s">
        <v>289</v>
      </c>
      <c r="F19" s="392">
        <v>192</v>
      </c>
      <c r="G19" s="488">
        <v>0</v>
      </c>
      <c r="H19" s="486">
        <v>0</v>
      </c>
      <c r="I19" s="488">
        <v>8.8999999999999996E-2</v>
      </c>
      <c r="J19" s="393">
        <f t="shared" si="0"/>
        <v>8.8999999999999996E-2</v>
      </c>
      <c r="K19" s="513">
        <v>6.5000000000000002E-2</v>
      </c>
      <c r="L19" s="388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23">
        <f t="shared" si="3"/>
        <v>10</v>
      </c>
      <c r="C20" s="389" t="s">
        <v>29</v>
      </c>
      <c r="D20" s="390" t="s">
        <v>111</v>
      </c>
      <c r="E20" s="391" t="s">
        <v>289</v>
      </c>
      <c r="F20" s="392">
        <v>348</v>
      </c>
      <c r="G20" s="488">
        <v>0</v>
      </c>
      <c r="H20" s="486">
        <v>0</v>
      </c>
      <c r="I20" s="488">
        <v>0.09</v>
      </c>
      <c r="J20" s="393">
        <f t="shared" si="0"/>
        <v>0.09</v>
      </c>
      <c r="K20" s="513">
        <v>0.104</v>
      </c>
      <c r="L20" s="388">
        <f t="shared" si="1"/>
        <v>0.86538461538461542</v>
      </c>
      <c r="M20" s="84">
        <f>+K20*0.1+K20</f>
        <v>0.1144</v>
      </c>
      <c r="N20" s="88">
        <f>+I20</f>
        <v>0.09</v>
      </c>
      <c r="O20" s="42"/>
      <c r="P20" s="168"/>
      <c r="Q20" s="52"/>
      <c r="R20" s="42"/>
      <c r="S20" s="52">
        <f t="shared" si="2"/>
        <v>0.86538461538461542</v>
      </c>
      <c r="T20" s="1"/>
      <c r="AP20" s="1"/>
    </row>
    <row r="21" spans="1:43" ht="15.75" hidden="1">
      <c r="A21" s="248"/>
      <c r="B21" s="323">
        <f t="shared" si="3"/>
        <v>11</v>
      </c>
      <c r="C21" s="389" t="s">
        <v>29</v>
      </c>
      <c r="D21" s="390" t="s">
        <v>112</v>
      </c>
      <c r="E21" s="391" t="s">
        <v>392</v>
      </c>
      <c r="F21" s="392">
        <v>437</v>
      </c>
      <c r="G21" s="488">
        <v>0</v>
      </c>
      <c r="H21" s="488">
        <v>0.249</v>
      </c>
      <c r="I21" s="486">
        <v>0</v>
      </c>
      <c r="J21" s="393">
        <f>G21+H21+I21</f>
        <v>0.249</v>
      </c>
      <c r="K21" s="513">
        <v>0.33100000000000002</v>
      </c>
      <c r="L21" s="388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3"/>
    </row>
    <row r="22" spans="1:43" ht="15.75" hidden="1">
      <c r="A22" s="248"/>
      <c r="B22" s="323">
        <f t="shared" si="3"/>
        <v>12</v>
      </c>
      <c r="C22" s="389" t="s">
        <v>1</v>
      </c>
      <c r="D22" s="390" t="s">
        <v>346</v>
      </c>
      <c r="E22" s="391" t="s">
        <v>392</v>
      </c>
      <c r="F22" s="392">
        <v>125</v>
      </c>
      <c r="G22" s="488">
        <v>0</v>
      </c>
      <c r="H22" s="488">
        <v>2.9000000000000001E-2</v>
      </c>
      <c r="I22" s="486">
        <v>0</v>
      </c>
      <c r="J22" s="393">
        <f>G22+H22+I22</f>
        <v>2.9000000000000001E-2</v>
      </c>
      <c r="K22" s="513">
        <v>3.7999999999999999E-2</v>
      </c>
      <c r="L22" s="388">
        <f t="shared" si="1"/>
        <v>0.76315789473684215</v>
      </c>
      <c r="M22" s="84"/>
      <c r="N22" s="88"/>
      <c r="O22" s="42"/>
      <c r="P22" s="42"/>
      <c r="Q22" s="42"/>
      <c r="R22" s="42"/>
      <c r="S22" s="52">
        <f t="shared" si="2"/>
        <v>0.76315789473684215</v>
      </c>
      <c r="T22" s="1"/>
      <c r="AP22" s="1"/>
      <c r="AQ22" s="403"/>
    </row>
    <row r="23" spans="1:43" ht="15.75" hidden="1">
      <c r="A23" s="248"/>
      <c r="B23" s="323">
        <f t="shared" si="3"/>
        <v>13</v>
      </c>
      <c r="C23" s="389" t="s">
        <v>29</v>
      </c>
      <c r="D23" s="390" t="s">
        <v>347</v>
      </c>
      <c r="E23" s="391" t="s">
        <v>357</v>
      </c>
      <c r="F23" s="392">
        <v>138</v>
      </c>
      <c r="G23" s="488">
        <v>0</v>
      </c>
      <c r="H23" s="486">
        <v>0</v>
      </c>
      <c r="I23" s="488">
        <v>5.8000000000000003E-2</v>
      </c>
      <c r="J23" s="393">
        <f t="shared" si="0"/>
        <v>5.8000000000000003E-2</v>
      </c>
      <c r="K23" s="513">
        <v>3.2000000000000001E-2</v>
      </c>
      <c r="L23" s="388">
        <f t="shared" si="1"/>
        <v>1</v>
      </c>
      <c r="M23" s="84"/>
      <c r="N23" s="88"/>
      <c r="O23" s="42"/>
      <c r="P23" s="42"/>
      <c r="Q23" s="42"/>
      <c r="R23" s="42"/>
      <c r="S23" s="52">
        <f t="shared" si="2"/>
        <v>1.8125</v>
      </c>
      <c r="T23" s="1"/>
      <c r="AP23" s="1"/>
      <c r="AQ23" s="403"/>
    </row>
    <row r="24" spans="1:43" ht="15.75" hidden="1">
      <c r="A24" s="248"/>
      <c r="B24" s="323">
        <f t="shared" si="3"/>
        <v>14</v>
      </c>
      <c r="C24" s="389" t="s">
        <v>12</v>
      </c>
      <c r="D24" s="390" t="s">
        <v>33</v>
      </c>
      <c r="E24" s="391" t="s">
        <v>276</v>
      </c>
      <c r="F24" s="392">
        <v>653</v>
      </c>
      <c r="G24" s="488">
        <v>0</v>
      </c>
      <c r="H24" s="488">
        <v>0.56200000000000006</v>
      </c>
      <c r="I24" s="486">
        <v>0</v>
      </c>
      <c r="J24" s="393">
        <f t="shared" si="0"/>
        <v>0.56200000000000006</v>
      </c>
      <c r="K24" s="513">
        <v>0.55300000000000005</v>
      </c>
      <c r="L24" s="388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3"/>
    </row>
    <row r="25" spans="1:43" ht="15.75" hidden="1">
      <c r="A25" s="248"/>
      <c r="B25" s="323">
        <f t="shared" si="3"/>
        <v>15</v>
      </c>
      <c r="C25" s="389" t="s">
        <v>31</v>
      </c>
      <c r="D25" s="390" t="s">
        <v>102</v>
      </c>
      <c r="E25" s="391" t="s">
        <v>293</v>
      </c>
      <c r="F25" s="392">
        <v>2814</v>
      </c>
      <c r="G25" s="488">
        <v>0</v>
      </c>
      <c r="H25" s="486">
        <v>0</v>
      </c>
      <c r="I25" s="488">
        <v>1.377</v>
      </c>
      <c r="J25" s="393">
        <f t="shared" si="0"/>
        <v>1.377</v>
      </c>
      <c r="K25" s="513">
        <v>7.2999999999999995E-2</v>
      </c>
      <c r="L25" s="388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3"/>
    </row>
    <row r="26" spans="1:43" ht="15.75" hidden="1">
      <c r="A26" s="248"/>
      <c r="B26" s="323">
        <f t="shared" si="3"/>
        <v>16</v>
      </c>
      <c r="C26" s="389" t="s">
        <v>30</v>
      </c>
      <c r="D26" s="390" t="s">
        <v>162</v>
      </c>
      <c r="E26" s="391" t="s">
        <v>293</v>
      </c>
      <c r="F26" s="392">
        <v>706</v>
      </c>
      <c r="G26" s="488">
        <v>0</v>
      </c>
      <c r="H26" s="488">
        <v>0.61299999999999999</v>
      </c>
      <c r="I26" s="486">
        <v>0</v>
      </c>
      <c r="J26" s="393">
        <f t="shared" si="0"/>
        <v>0.61299999999999999</v>
      </c>
      <c r="K26" s="513">
        <v>0.52</v>
      </c>
      <c r="L26" s="388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1.1788461538461539</v>
      </c>
      <c r="T26" s="1"/>
      <c r="AP26" s="1">
        <v>0.68</v>
      </c>
      <c r="AQ26" s="403"/>
    </row>
    <row r="27" spans="1:43" ht="15.75" hidden="1">
      <c r="A27" s="248"/>
      <c r="B27" s="323">
        <f t="shared" si="3"/>
        <v>17</v>
      </c>
      <c r="C27" s="389" t="s">
        <v>12</v>
      </c>
      <c r="D27" s="390" t="s">
        <v>103</v>
      </c>
      <c r="E27" s="391" t="s">
        <v>293</v>
      </c>
      <c r="F27" s="392">
        <v>472</v>
      </c>
      <c r="G27" s="488">
        <v>0</v>
      </c>
      <c r="H27" s="486">
        <v>0</v>
      </c>
      <c r="I27" s="488">
        <v>0.44500000000000001</v>
      </c>
      <c r="J27" s="393">
        <f t="shared" si="0"/>
        <v>0.44500000000000001</v>
      </c>
      <c r="K27" s="513">
        <v>0.29799999999999999</v>
      </c>
      <c r="L27" s="388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1.493288590604027</v>
      </c>
      <c r="T27" s="1"/>
      <c r="AP27" s="1"/>
      <c r="AQ27" s="403"/>
    </row>
    <row r="28" spans="1:43" ht="15.75" hidden="1">
      <c r="A28" s="248"/>
      <c r="B28" s="323">
        <f t="shared" si="3"/>
        <v>18</v>
      </c>
      <c r="C28" s="389" t="s">
        <v>12</v>
      </c>
      <c r="D28" s="390" t="s">
        <v>104</v>
      </c>
      <c r="E28" s="391" t="s">
        <v>293</v>
      </c>
      <c r="F28" s="392">
        <v>113</v>
      </c>
      <c r="G28" s="488">
        <v>0</v>
      </c>
      <c r="H28" s="488">
        <v>0.125</v>
      </c>
      <c r="I28" s="486">
        <v>0</v>
      </c>
      <c r="J28" s="393">
        <f t="shared" si="0"/>
        <v>0.125</v>
      </c>
      <c r="K28" s="513">
        <v>9.6000000000000002E-2</v>
      </c>
      <c r="L28" s="388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3"/>
    </row>
    <row r="29" spans="1:43" ht="15.75" hidden="1">
      <c r="A29" s="248"/>
      <c r="B29" s="323">
        <f t="shared" si="3"/>
        <v>19</v>
      </c>
      <c r="C29" s="389" t="s">
        <v>30</v>
      </c>
      <c r="D29" s="390" t="s">
        <v>151</v>
      </c>
      <c r="E29" s="391" t="s">
        <v>246</v>
      </c>
      <c r="F29" s="392">
        <v>149</v>
      </c>
      <c r="G29" s="488">
        <v>0.46</v>
      </c>
      <c r="H29" s="488">
        <v>0.14899999999999999</v>
      </c>
      <c r="I29" s="486">
        <v>0</v>
      </c>
      <c r="J29" s="393">
        <f t="shared" si="0"/>
        <v>0.60899999999999999</v>
      </c>
      <c r="K29" s="513">
        <v>0.127</v>
      </c>
      <c r="L29" s="388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3"/>
    </row>
    <row r="30" spans="1:43" ht="15.75" hidden="1">
      <c r="A30" s="248"/>
      <c r="B30" s="323">
        <f t="shared" si="3"/>
        <v>20</v>
      </c>
      <c r="C30" s="389" t="s">
        <v>28</v>
      </c>
      <c r="D30" s="390" t="s">
        <v>124</v>
      </c>
      <c r="E30" s="391" t="s">
        <v>294</v>
      </c>
      <c r="F30" s="392">
        <v>753</v>
      </c>
      <c r="G30" s="488">
        <v>0</v>
      </c>
      <c r="H30" s="488">
        <v>0.12</v>
      </c>
      <c r="I30" s="488">
        <v>0.13</v>
      </c>
      <c r="J30" s="393">
        <f t="shared" si="0"/>
        <v>0.25</v>
      </c>
      <c r="K30" s="513">
        <v>0.41</v>
      </c>
      <c r="L30" s="388">
        <f t="shared" si="1"/>
        <v>0.6097560975609756</v>
      </c>
      <c r="M30" s="84">
        <f t="shared" si="4"/>
        <v>0.45099999999999996</v>
      </c>
      <c r="N30" s="88">
        <f>+H30+I30</f>
        <v>0.25</v>
      </c>
      <c r="O30" s="42"/>
      <c r="P30" s="52"/>
      <c r="Q30" s="52"/>
      <c r="R30" s="42"/>
      <c r="S30" s="52"/>
      <c r="T30" s="1"/>
      <c r="AP30" s="1"/>
      <c r="AQ30" s="403"/>
    </row>
    <row r="31" spans="1:43" ht="15.75" hidden="1">
      <c r="A31" s="248"/>
      <c r="B31" s="323">
        <f t="shared" si="3"/>
        <v>21</v>
      </c>
      <c r="C31" s="389" t="s">
        <v>28</v>
      </c>
      <c r="D31" s="390" t="s">
        <v>125</v>
      </c>
      <c r="E31" s="391" t="s">
        <v>294</v>
      </c>
      <c r="F31" s="392">
        <v>362</v>
      </c>
      <c r="G31" s="488">
        <v>8.5000000000000006E-2</v>
      </c>
      <c r="H31" s="488">
        <v>0.13400000000000001</v>
      </c>
      <c r="I31" s="488">
        <v>0.16400000000000001</v>
      </c>
      <c r="J31" s="393">
        <f t="shared" si="0"/>
        <v>0.38300000000000001</v>
      </c>
      <c r="K31" s="513">
        <v>0.251</v>
      </c>
      <c r="L31" s="388">
        <f t="shared" si="1"/>
        <v>1</v>
      </c>
      <c r="M31" s="84">
        <f t="shared" si="4"/>
        <v>0.27610000000000001</v>
      </c>
      <c r="N31" s="88">
        <f>+I31</f>
        <v>0.16400000000000001</v>
      </c>
      <c r="O31" s="42"/>
      <c r="P31" s="42"/>
      <c r="Q31" s="42"/>
      <c r="R31" s="42"/>
      <c r="S31" s="52">
        <f t="shared" si="2"/>
        <v>1.5258964143426295</v>
      </c>
      <c r="T31" s="1"/>
      <c r="AP31" s="1"/>
      <c r="AQ31" s="403"/>
    </row>
    <row r="32" spans="1:43" ht="15.75" hidden="1">
      <c r="A32" s="248"/>
      <c r="B32" s="323">
        <f t="shared" si="3"/>
        <v>22</v>
      </c>
      <c r="C32" s="389" t="s">
        <v>30</v>
      </c>
      <c r="D32" s="390" t="s">
        <v>227</v>
      </c>
      <c r="E32" s="391" t="s">
        <v>295</v>
      </c>
      <c r="F32" s="392">
        <v>82</v>
      </c>
      <c r="G32" s="488">
        <v>0.17899999999999999</v>
      </c>
      <c r="H32" s="488">
        <v>0.107</v>
      </c>
      <c r="I32" s="486">
        <v>0</v>
      </c>
      <c r="J32" s="393">
        <f t="shared" si="0"/>
        <v>0.28599999999999998</v>
      </c>
      <c r="K32" s="513">
        <v>6.4000000000000001E-2</v>
      </c>
      <c r="L32" s="388">
        <f t="shared" si="1"/>
        <v>1</v>
      </c>
      <c r="M32" s="84">
        <f t="shared" si="4"/>
        <v>7.0400000000000004E-2</v>
      </c>
      <c r="N32" s="88">
        <f>+H32</f>
        <v>0.107</v>
      </c>
      <c r="O32" s="42"/>
      <c r="P32" s="42"/>
      <c r="Q32" s="42"/>
      <c r="R32" s="42"/>
      <c r="S32" s="52">
        <f t="shared" si="2"/>
        <v>4.4687499999999991</v>
      </c>
      <c r="T32" s="1"/>
      <c r="AP32" s="1"/>
      <c r="AQ32" s="403"/>
    </row>
    <row r="33" spans="1:43" ht="15.75" hidden="1">
      <c r="A33" s="248"/>
      <c r="B33" s="323">
        <f t="shared" si="3"/>
        <v>23</v>
      </c>
      <c r="C33" s="389" t="s">
        <v>30</v>
      </c>
      <c r="D33" s="390" t="s">
        <v>105</v>
      </c>
      <c r="E33" s="391" t="s">
        <v>296</v>
      </c>
      <c r="F33" s="392">
        <v>179</v>
      </c>
      <c r="G33" s="488">
        <v>0.49099999999999999</v>
      </c>
      <c r="H33" s="486">
        <v>0</v>
      </c>
      <c r="I33" s="488">
        <v>0.28299999999999997</v>
      </c>
      <c r="J33" s="393">
        <f>G33+H33+I33</f>
        <v>0.77400000000000002</v>
      </c>
      <c r="K33" s="513">
        <v>0.13900000000000001</v>
      </c>
      <c r="L33" s="388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5.5683453237410072</v>
      </c>
      <c r="T33" s="1"/>
      <c r="AP33" s="1"/>
      <c r="AQ33" s="403"/>
    </row>
    <row r="34" spans="1:43" ht="15.75" hidden="1">
      <c r="A34" s="248"/>
      <c r="B34" s="323">
        <f t="shared" si="3"/>
        <v>24</v>
      </c>
      <c r="C34" s="389" t="s">
        <v>28</v>
      </c>
      <c r="D34" s="390" t="s">
        <v>106</v>
      </c>
      <c r="E34" s="391" t="s">
        <v>294</v>
      </c>
      <c r="F34" s="392">
        <v>609</v>
      </c>
      <c r="G34" s="488">
        <v>0.223</v>
      </c>
      <c r="H34" s="488">
        <v>0.152</v>
      </c>
      <c r="I34" s="488">
        <v>0.308</v>
      </c>
      <c r="J34" s="393">
        <f>G34+H34+I34</f>
        <v>0.68300000000000005</v>
      </c>
      <c r="K34" s="513">
        <v>0.29099999999999998</v>
      </c>
      <c r="L34" s="388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2.3470790378006878</v>
      </c>
      <c r="T34" s="1"/>
      <c r="AP34" s="1"/>
      <c r="AQ34" s="403"/>
    </row>
    <row r="35" spans="1:43" ht="15.75" hidden="1">
      <c r="A35" s="248"/>
      <c r="B35" s="323">
        <f t="shared" si="3"/>
        <v>25</v>
      </c>
      <c r="C35" s="389" t="s">
        <v>30</v>
      </c>
      <c r="D35" s="390" t="s">
        <v>107</v>
      </c>
      <c r="E35" s="391" t="s">
        <v>297</v>
      </c>
      <c r="F35" s="392">
        <v>26</v>
      </c>
      <c r="G35" s="488">
        <v>0.34300000000000003</v>
      </c>
      <c r="H35" s="486">
        <v>0</v>
      </c>
      <c r="I35" s="488">
        <v>3.2000000000000001E-2</v>
      </c>
      <c r="J35" s="393">
        <f t="shared" si="0"/>
        <v>0.375</v>
      </c>
      <c r="K35" s="513">
        <v>2.1999999999999999E-2</v>
      </c>
      <c r="L35" s="388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3"/>
    </row>
    <row r="36" spans="1:43" ht="15.75" hidden="1">
      <c r="A36" s="248"/>
      <c r="B36" s="323">
        <f t="shared" si="3"/>
        <v>26</v>
      </c>
      <c r="C36" s="389" t="s">
        <v>30</v>
      </c>
      <c r="D36" s="390" t="s">
        <v>146</v>
      </c>
      <c r="E36" s="391" t="s">
        <v>298</v>
      </c>
      <c r="F36" s="392">
        <v>301</v>
      </c>
      <c r="G36" s="488">
        <v>0</v>
      </c>
      <c r="H36" s="488">
        <v>0.38500000000000001</v>
      </c>
      <c r="I36" s="488">
        <v>0.23100000000000001</v>
      </c>
      <c r="J36" s="393">
        <f t="shared" si="0"/>
        <v>0.61599999999999999</v>
      </c>
      <c r="K36" s="513">
        <v>0.25600000000000001</v>
      </c>
      <c r="L36" s="388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2.40625</v>
      </c>
      <c r="T36" s="1"/>
      <c r="AP36" s="1"/>
      <c r="AQ36" s="403"/>
    </row>
    <row r="37" spans="1:43" ht="15.75" hidden="1">
      <c r="A37" s="248"/>
      <c r="B37" s="323">
        <f t="shared" si="3"/>
        <v>27</v>
      </c>
      <c r="C37" s="389" t="s">
        <v>29</v>
      </c>
      <c r="D37" s="390" t="s">
        <v>142</v>
      </c>
      <c r="E37" s="391" t="s">
        <v>295</v>
      </c>
      <c r="F37" s="392">
        <v>153</v>
      </c>
      <c r="G37" s="488">
        <v>0</v>
      </c>
      <c r="H37" s="488">
        <v>5.2999999999999999E-2</v>
      </c>
      <c r="I37" s="488">
        <v>0.106</v>
      </c>
      <c r="J37" s="393">
        <f t="shared" si="0"/>
        <v>0.159</v>
      </c>
      <c r="K37" s="513">
        <v>7.4999999999999997E-2</v>
      </c>
      <c r="L37" s="388">
        <f t="shared" si="1"/>
        <v>1</v>
      </c>
      <c r="M37" s="84">
        <f t="shared" si="4"/>
        <v>8.249999999999999E-2</v>
      </c>
      <c r="N37" s="88">
        <f>+I37+H37</f>
        <v>0.159</v>
      </c>
      <c r="O37" s="42"/>
      <c r="P37" s="79"/>
      <c r="Q37" s="42"/>
      <c r="R37" s="42"/>
      <c r="S37" s="52">
        <f t="shared" si="2"/>
        <v>2.12</v>
      </c>
      <c r="T37" s="1"/>
      <c r="AP37" s="1"/>
      <c r="AQ37" s="403"/>
    </row>
    <row r="38" spans="1:43" ht="15.75" hidden="1">
      <c r="A38" s="248"/>
      <c r="B38" s="323">
        <f t="shared" si="3"/>
        <v>28</v>
      </c>
      <c r="C38" s="389" t="s">
        <v>30</v>
      </c>
      <c r="D38" s="390" t="s">
        <v>141</v>
      </c>
      <c r="E38" s="391" t="s">
        <v>298</v>
      </c>
      <c r="F38" s="392">
        <v>450</v>
      </c>
      <c r="G38" s="488">
        <v>0</v>
      </c>
      <c r="H38" s="488">
        <v>0.41799999999999998</v>
      </c>
      <c r="I38" s="486">
        <v>0</v>
      </c>
      <c r="J38" s="393">
        <f t="shared" si="0"/>
        <v>0.41799999999999998</v>
      </c>
      <c r="K38" s="513">
        <v>0.374</v>
      </c>
      <c r="L38" s="388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3"/>
    </row>
    <row r="39" spans="1:43" ht="15.75" hidden="1">
      <c r="A39" s="248"/>
      <c r="B39" s="323">
        <f t="shared" si="3"/>
        <v>29</v>
      </c>
      <c r="C39" s="389" t="s">
        <v>29</v>
      </c>
      <c r="D39" s="394" t="s">
        <v>158</v>
      </c>
      <c r="E39" s="391" t="s">
        <v>298</v>
      </c>
      <c r="F39" s="392">
        <v>112</v>
      </c>
      <c r="G39" s="488">
        <v>0.88500000000000001</v>
      </c>
      <c r="H39" s="488">
        <v>0.18099999999999999</v>
      </c>
      <c r="I39" s="486">
        <v>0</v>
      </c>
      <c r="J39" s="393">
        <f t="shared" si="0"/>
        <v>1.0660000000000001</v>
      </c>
      <c r="K39" s="513">
        <v>9.5000000000000001E-2</v>
      </c>
      <c r="L39" s="388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3"/>
    </row>
    <row r="40" spans="1:43" ht="15.75" hidden="1">
      <c r="A40" s="248"/>
      <c r="B40" s="323">
        <f t="shared" si="3"/>
        <v>30</v>
      </c>
      <c r="C40" s="389" t="s">
        <v>29</v>
      </c>
      <c r="D40" s="390" t="s">
        <v>159</v>
      </c>
      <c r="E40" s="391" t="s">
        <v>298</v>
      </c>
      <c r="F40" s="392">
        <v>137</v>
      </c>
      <c r="G40" s="488">
        <v>0</v>
      </c>
      <c r="H40" s="488">
        <v>0.42</v>
      </c>
      <c r="I40" s="486">
        <v>0</v>
      </c>
      <c r="J40" s="393">
        <f t="shared" si="0"/>
        <v>0.42</v>
      </c>
      <c r="K40" s="513">
        <v>0.09</v>
      </c>
      <c r="L40" s="388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3"/>
    </row>
    <row r="41" spans="1:43" ht="15.75" hidden="1">
      <c r="A41" s="248"/>
      <c r="B41" s="323">
        <f t="shared" si="3"/>
        <v>31</v>
      </c>
      <c r="C41" s="389" t="s">
        <v>30</v>
      </c>
      <c r="D41" s="390" t="s">
        <v>160</v>
      </c>
      <c r="E41" s="391" t="s">
        <v>299</v>
      </c>
      <c r="F41" s="392">
        <v>82</v>
      </c>
      <c r="G41" s="488">
        <v>0.19</v>
      </c>
      <c r="H41" s="488">
        <v>0.02</v>
      </c>
      <c r="I41" s="488">
        <v>0.04</v>
      </c>
      <c r="J41" s="393">
        <f t="shared" si="0"/>
        <v>0.25</v>
      </c>
      <c r="K41" s="513">
        <v>7.1999999999999995E-2</v>
      </c>
      <c r="L41" s="388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3.4722222222222223</v>
      </c>
      <c r="T41" s="1"/>
      <c r="AP41" s="1"/>
      <c r="AQ41" s="403"/>
    </row>
    <row r="42" spans="1:43" ht="15.75" hidden="1">
      <c r="A42" s="248"/>
      <c r="B42" s="323">
        <f t="shared" si="3"/>
        <v>32</v>
      </c>
      <c r="C42" s="389" t="s">
        <v>30</v>
      </c>
      <c r="D42" s="390" t="s">
        <v>348</v>
      </c>
      <c r="E42" s="391" t="s">
        <v>358</v>
      </c>
      <c r="F42" s="392">
        <v>32</v>
      </c>
      <c r="G42" s="488">
        <v>0.245</v>
      </c>
      <c r="H42" s="486">
        <v>0</v>
      </c>
      <c r="I42" s="488">
        <v>0.12</v>
      </c>
      <c r="J42" s="393">
        <f t="shared" si="0"/>
        <v>0.36499999999999999</v>
      </c>
      <c r="K42" s="513">
        <v>2.5999999999999999E-2</v>
      </c>
      <c r="L42" s="388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3"/>
    </row>
    <row r="43" spans="1:43" ht="15.75" hidden="1">
      <c r="A43" s="248"/>
      <c r="B43" s="323">
        <f t="shared" si="3"/>
        <v>33</v>
      </c>
      <c r="C43" s="389" t="s">
        <v>228</v>
      </c>
      <c r="D43" s="390" t="s">
        <v>34</v>
      </c>
      <c r="E43" s="391" t="s">
        <v>291</v>
      </c>
      <c r="F43" s="392">
        <v>1896</v>
      </c>
      <c r="G43" s="488">
        <v>0</v>
      </c>
      <c r="H43" s="488">
        <v>1.1000000000000001</v>
      </c>
      <c r="I43" s="486">
        <v>0</v>
      </c>
      <c r="J43" s="393">
        <f t="shared" si="0"/>
        <v>1.1000000000000001</v>
      </c>
      <c r="K43" s="513">
        <v>1.6120000000000001</v>
      </c>
      <c r="L43" s="388">
        <f t="shared" si="1"/>
        <v>0.68238213399503722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0.68238213399503722</v>
      </c>
      <c r="T43" s="1"/>
      <c r="AP43" s="1"/>
      <c r="AQ43" s="403"/>
    </row>
    <row r="44" spans="1:43" ht="15.75" hidden="1">
      <c r="A44" s="248"/>
      <c r="B44" s="323">
        <f t="shared" si="3"/>
        <v>34</v>
      </c>
      <c r="C44" s="389" t="s">
        <v>29</v>
      </c>
      <c r="D44" s="390" t="s">
        <v>367</v>
      </c>
      <c r="E44" s="391" t="s">
        <v>291</v>
      </c>
      <c r="F44" s="392">
        <v>525</v>
      </c>
      <c r="G44" s="488">
        <v>0</v>
      </c>
      <c r="H44" s="486">
        <v>0</v>
      </c>
      <c r="I44" s="488">
        <v>0.32600000000000001</v>
      </c>
      <c r="J44" s="393">
        <f t="shared" si="0"/>
        <v>0.32600000000000001</v>
      </c>
      <c r="K44" s="513">
        <v>0.44600000000000001</v>
      </c>
      <c r="L44" s="388">
        <f t="shared" si="1"/>
        <v>0.73094170403587444</v>
      </c>
      <c r="M44" s="84"/>
      <c r="N44" s="88"/>
      <c r="O44" s="42"/>
      <c r="P44" s="42"/>
      <c r="Q44" s="42"/>
      <c r="R44" s="42"/>
      <c r="S44" s="52"/>
      <c r="T44" s="1"/>
      <c r="AP44" s="1"/>
      <c r="AQ44" s="403"/>
    </row>
    <row r="45" spans="1:43" ht="15.75">
      <c r="A45" s="248"/>
      <c r="B45" s="323">
        <f t="shared" si="3"/>
        <v>35</v>
      </c>
      <c r="C45" s="389" t="s">
        <v>31</v>
      </c>
      <c r="D45" s="390" t="s">
        <v>32</v>
      </c>
      <c r="E45" s="391" t="s">
        <v>300</v>
      </c>
      <c r="F45" s="392">
        <v>1811</v>
      </c>
      <c r="G45" s="488">
        <v>0</v>
      </c>
      <c r="H45" s="486">
        <v>0</v>
      </c>
      <c r="I45" s="488">
        <v>0.61099999999999999</v>
      </c>
      <c r="J45" s="393">
        <f t="shared" si="0"/>
        <v>0.61099999999999999</v>
      </c>
      <c r="K45" s="513">
        <v>2.024</v>
      </c>
      <c r="L45" s="388">
        <f t="shared" si="1"/>
        <v>0.3018774703557312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0.3018774703557312</v>
      </c>
      <c r="T45" s="1"/>
      <c r="AP45" s="1"/>
      <c r="AQ45" s="403"/>
    </row>
    <row r="46" spans="1:43" ht="15.75">
      <c r="A46" s="248"/>
      <c r="B46" s="323">
        <f t="shared" si="3"/>
        <v>36</v>
      </c>
      <c r="C46" s="389" t="s">
        <v>29</v>
      </c>
      <c r="D46" s="390" t="s">
        <v>113</v>
      </c>
      <c r="E46" s="391" t="s">
        <v>301</v>
      </c>
      <c r="F46" s="392">
        <v>379</v>
      </c>
      <c r="G46" s="488">
        <v>0.19600000000000001</v>
      </c>
      <c r="H46" s="488">
        <v>0.25</v>
      </c>
      <c r="I46" s="486">
        <v>3</v>
      </c>
      <c r="J46" s="393">
        <f t="shared" si="0"/>
        <v>3.4460000000000002</v>
      </c>
      <c r="K46" s="513">
        <v>0.29099999999999998</v>
      </c>
      <c r="L46" s="388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11.84192439862543</v>
      </c>
      <c r="T46" s="1"/>
      <c r="AP46" s="1"/>
      <c r="AQ46" s="403"/>
    </row>
    <row r="47" spans="1:43" ht="15.75">
      <c r="A47" s="248"/>
      <c r="B47" s="323">
        <f t="shared" si="3"/>
        <v>37</v>
      </c>
      <c r="C47" s="389" t="s">
        <v>29</v>
      </c>
      <c r="D47" s="395" t="s">
        <v>114</v>
      </c>
      <c r="E47" s="391" t="s">
        <v>301</v>
      </c>
      <c r="F47" s="392">
        <v>215</v>
      </c>
      <c r="G47" s="488">
        <v>0.14499999999999999</v>
      </c>
      <c r="H47" s="488">
        <v>7.6999999999999999E-2</v>
      </c>
      <c r="I47" s="488">
        <v>8.6999999999999994E-2</v>
      </c>
      <c r="J47" s="393">
        <f t="shared" si="0"/>
        <v>0.30899999999999994</v>
      </c>
      <c r="K47" s="513">
        <v>0.184</v>
      </c>
      <c r="L47" s="388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3"/>
    </row>
    <row r="48" spans="1:43" ht="15.75">
      <c r="A48" s="248"/>
      <c r="B48" s="323">
        <f t="shared" si="3"/>
        <v>38</v>
      </c>
      <c r="C48" s="389" t="s">
        <v>29</v>
      </c>
      <c r="D48" s="390" t="s">
        <v>115</v>
      </c>
      <c r="E48" s="391" t="s">
        <v>301</v>
      </c>
      <c r="F48" s="392">
        <v>814</v>
      </c>
      <c r="G48" s="488">
        <v>0</v>
      </c>
      <c r="H48" s="486">
        <v>0</v>
      </c>
      <c r="I48" s="488">
        <v>0.39100000000000001</v>
      </c>
      <c r="J48" s="393">
        <f t="shared" si="0"/>
        <v>0.39100000000000001</v>
      </c>
      <c r="K48" s="513">
        <v>0.76300000000000001</v>
      </c>
      <c r="L48" s="388">
        <f t="shared" si="1"/>
        <v>0.51245085190039319</v>
      </c>
      <c r="M48" s="84"/>
      <c r="N48" s="88"/>
      <c r="O48" s="42"/>
      <c r="P48" s="42"/>
      <c r="Q48" s="42"/>
      <c r="R48" s="42"/>
      <c r="S48" s="52">
        <f t="shared" si="2"/>
        <v>0.51245085190039319</v>
      </c>
      <c r="T48" s="1"/>
      <c r="AP48" s="1"/>
      <c r="AQ48" s="403"/>
    </row>
    <row r="49" spans="1:49" ht="15.75">
      <c r="A49" s="248"/>
      <c r="B49" s="323">
        <f t="shared" si="3"/>
        <v>39</v>
      </c>
      <c r="C49" s="389" t="s">
        <v>29</v>
      </c>
      <c r="D49" s="390" t="s">
        <v>116</v>
      </c>
      <c r="E49" s="391" t="s">
        <v>300</v>
      </c>
      <c r="F49" s="392">
        <v>277</v>
      </c>
      <c r="G49" s="488">
        <v>0</v>
      </c>
      <c r="H49" s="488">
        <v>0.15</v>
      </c>
      <c r="I49" s="486">
        <v>0</v>
      </c>
      <c r="J49" s="393">
        <f t="shared" si="0"/>
        <v>0.15</v>
      </c>
      <c r="K49" s="513">
        <v>0.14199999999999999</v>
      </c>
      <c r="L49" s="388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3"/>
    </row>
    <row r="50" spans="1:49" ht="15.75">
      <c r="A50" s="248"/>
      <c r="B50" s="323">
        <f t="shared" si="3"/>
        <v>40</v>
      </c>
      <c r="C50" s="389" t="s">
        <v>29</v>
      </c>
      <c r="D50" s="390" t="s">
        <v>117</v>
      </c>
      <c r="E50" s="391" t="s">
        <v>302</v>
      </c>
      <c r="F50" s="392">
        <v>61</v>
      </c>
      <c r="G50" s="488">
        <v>0</v>
      </c>
      <c r="H50" s="486">
        <v>0</v>
      </c>
      <c r="I50" s="488">
        <v>3.3000000000000002E-2</v>
      </c>
      <c r="J50" s="393">
        <f t="shared" si="0"/>
        <v>3.3000000000000002E-2</v>
      </c>
      <c r="K50" s="513">
        <v>3.3000000000000002E-2</v>
      </c>
      <c r="L50" s="388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3"/>
    </row>
    <row r="51" spans="1:49" ht="15.75">
      <c r="A51" s="248"/>
      <c r="B51" s="323">
        <f t="shared" si="3"/>
        <v>41</v>
      </c>
      <c r="C51" s="389" t="s">
        <v>29</v>
      </c>
      <c r="D51" s="390" t="s">
        <v>349</v>
      </c>
      <c r="E51" s="391" t="s">
        <v>359</v>
      </c>
      <c r="F51" s="392">
        <v>62</v>
      </c>
      <c r="G51" s="488">
        <v>0</v>
      </c>
      <c r="H51" s="488">
        <v>0.04</v>
      </c>
      <c r="I51" s="486">
        <v>0</v>
      </c>
      <c r="J51" s="393">
        <f t="shared" si="0"/>
        <v>0.04</v>
      </c>
      <c r="K51" s="513">
        <v>4.1000000000000002E-2</v>
      </c>
      <c r="L51" s="388">
        <f t="shared" si="1"/>
        <v>0.97560975609756095</v>
      </c>
      <c r="M51" s="84"/>
      <c r="N51" s="90"/>
      <c r="O51" s="80"/>
      <c r="P51" s="42"/>
      <c r="Q51" s="42"/>
      <c r="R51" s="42"/>
      <c r="S51" s="52"/>
      <c r="T51" s="1"/>
      <c r="AP51" s="1"/>
      <c r="AQ51" s="403"/>
    </row>
    <row r="52" spans="1:49" ht="15.75">
      <c r="A52" s="248"/>
      <c r="B52" s="323">
        <f t="shared" si="3"/>
        <v>42</v>
      </c>
      <c r="C52" s="389" t="s">
        <v>29</v>
      </c>
      <c r="D52" s="390" t="s">
        <v>133</v>
      </c>
      <c r="E52" s="391" t="s">
        <v>285</v>
      </c>
      <c r="F52" s="392">
        <v>647</v>
      </c>
      <c r="G52" s="488">
        <v>0</v>
      </c>
      <c r="H52" s="486">
        <v>0</v>
      </c>
      <c r="I52" s="488">
        <v>0.125</v>
      </c>
      <c r="J52" s="393">
        <f t="shared" si="0"/>
        <v>0.125</v>
      </c>
      <c r="K52" s="513">
        <v>0.40400000000000003</v>
      </c>
      <c r="L52" s="388">
        <f t="shared" si="1"/>
        <v>0.3094059405940594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3"/>
    </row>
    <row r="53" spans="1:49" ht="15.75">
      <c r="A53" s="248"/>
      <c r="B53" s="323">
        <f t="shared" si="3"/>
        <v>43</v>
      </c>
      <c r="C53" s="389" t="s">
        <v>29</v>
      </c>
      <c r="D53" s="390" t="s">
        <v>154</v>
      </c>
      <c r="E53" s="391" t="s">
        <v>247</v>
      </c>
      <c r="F53" s="392">
        <v>287</v>
      </c>
      <c r="G53" s="488">
        <v>0</v>
      </c>
      <c r="H53" s="486">
        <v>0</v>
      </c>
      <c r="I53" s="488">
        <v>4.2000000000000003E-2</v>
      </c>
      <c r="J53" s="393">
        <f t="shared" si="0"/>
        <v>4.2000000000000003E-2</v>
      </c>
      <c r="K53" s="513">
        <v>0.14299999999999999</v>
      </c>
      <c r="L53" s="388">
        <f t="shared" si="1"/>
        <v>0.29370629370629375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3"/>
    </row>
    <row r="54" spans="1:49" ht="15.75">
      <c r="A54" s="248"/>
      <c r="B54" s="323">
        <f t="shared" si="3"/>
        <v>44</v>
      </c>
      <c r="C54" s="396" t="s">
        <v>29</v>
      </c>
      <c r="D54" s="397" t="s">
        <v>350</v>
      </c>
      <c r="E54" s="398" t="s">
        <v>360</v>
      </c>
      <c r="F54" s="399">
        <v>32</v>
      </c>
      <c r="G54" s="488">
        <v>0</v>
      </c>
      <c r="H54" s="486">
        <v>0</v>
      </c>
      <c r="I54" s="488">
        <v>0</v>
      </c>
      <c r="J54" s="393">
        <f t="shared" si="0"/>
        <v>0</v>
      </c>
      <c r="K54" s="513">
        <v>1E-3</v>
      </c>
      <c r="L54" s="388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3"/>
    </row>
    <row r="55" spans="1:49" ht="15.75">
      <c r="A55" s="248"/>
      <c r="B55" s="323">
        <f t="shared" si="3"/>
        <v>45</v>
      </c>
      <c r="C55" s="396" t="s">
        <v>29</v>
      </c>
      <c r="D55" s="397" t="s">
        <v>351</v>
      </c>
      <c r="E55" s="398" t="s">
        <v>361</v>
      </c>
      <c r="F55" s="399">
        <v>286</v>
      </c>
      <c r="G55" s="488">
        <v>0</v>
      </c>
      <c r="H55" s="486">
        <v>0</v>
      </c>
      <c r="I55" s="488">
        <v>0</v>
      </c>
      <c r="J55" s="393">
        <f t="shared" si="0"/>
        <v>0</v>
      </c>
      <c r="K55" s="513">
        <v>3.2000000000000001E-2</v>
      </c>
      <c r="L55" s="388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3"/>
    </row>
    <row r="56" spans="1:49" ht="15.75">
      <c r="A56" s="248"/>
      <c r="B56" s="323">
        <f t="shared" si="3"/>
        <v>46</v>
      </c>
      <c r="C56" s="396" t="s">
        <v>29</v>
      </c>
      <c r="D56" s="397" t="s">
        <v>352</v>
      </c>
      <c r="E56" s="398" t="s">
        <v>362</v>
      </c>
      <c r="F56" s="399">
        <v>23</v>
      </c>
      <c r="G56" s="488">
        <v>0</v>
      </c>
      <c r="H56" s="486">
        <v>0</v>
      </c>
      <c r="I56" s="488">
        <v>1.9E-2</v>
      </c>
      <c r="J56" s="393">
        <f t="shared" si="0"/>
        <v>1.9E-2</v>
      </c>
      <c r="K56" s="513">
        <v>0.02</v>
      </c>
      <c r="L56" s="388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3"/>
    </row>
    <row r="57" spans="1:49" ht="15.75">
      <c r="A57" s="248"/>
      <c r="B57" s="323">
        <f t="shared" si="3"/>
        <v>47</v>
      </c>
      <c r="C57" s="396" t="s">
        <v>29</v>
      </c>
      <c r="D57" s="397" t="s">
        <v>353</v>
      </c>
      <c r="E57" s="398" t="s">
        <v>363</v>
      </c>
      <c r="F57" s="399">
        <v>12</v>
      </c>
      <c r="G57" s="488">
        <v>0</v>
      </c>
      <c r="H57" s="486">
        <v>0</v>
      </c>
      <c r="I57" s="488">
        <v>0.01</v>
      </c>
      <c r="J57" s="393">
        <f t="shared" si="0"/>
        <v>0.01</v>
      </c>
      <c r="K57" s="513">
        <v>0.01</v>
      </c>
      <c r="L57" s="388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3"/>
    </row>
    <row r="58" spans="1:49" ht="15.75">
      <c r="A58" s="248"/>
      <c r="B58" s="323">
        <f t="shared" si="3"/>
        <v>48</v>
      </c>
      <c r="C58" s="396" t="s">
        <v>29</v>
      </c>
      <c r="D58" s="397" t="s">
        <v>354</v>
      </c>
      <c r="E58" s="398" t="s">
        <v>364</v>
      </c>
      <c r="F58" s="399">
        <v>126</v>
      </c>
      <c r="G58" s="488">
        <v>0</v>
      </c>
      <c r="H58" s="486">
        <v>0</v>
      </c>
      <c r="I58" s="488">
        <v>0.10100000000000001</v>
      </c>
      <c r="J58" s="393">
        <f t="shared" si="0"/>
        <v>0.10100000000000001</v>
      </c>
      <c r="K58" s="513">
        <v>0.107</v>
      </c>
      <c r="L58" s="388">
        <f t="shared" si="1"/>
        <v>0.94392523364485992</v>
      </c>
      <c r="M58" s="84"/>
      <c r="N58" s="88"/>
      <c r="O58" s="42"/>
      <c r="P58" s="42"/>
      <c r="Q58" s="42"/>
      <c r="R58" s="42"/>
      <c r="S58" s="52"/>
      <c r="T58" s="1"/>
      <c r="AP58" s="1"/>
      <c r="AQ58" s="403"/>
    </row>
    <row r="59" spans="1:49" ht="16.5" thickBot="1">
      <c r="A59" s="248"/>
      <c r="B59" s="401">
        <f t="shared" si="3"/>
        <v>49</v>
      </c>
      <c r="C59" s="396" t="s">
        <v>29</v>
      </c>
      <c r="D59" s="397" t="s">
        <v>355</v>
      </c>
      <c r="E59" s="398" t="s">
        <v>364</v>
      </c>
      <c r="F59" s="399">
        <v>237</v>
      </c>
      <c r="G59" s="489">
        <v>0</v>
      </c>
      <c r="H59" s="487">
        <v>0</v>
      </c>
      <c r="I59" s="489">
        <v>0.189</v>
      </c>
      <c r="J59" s="400">
        <f t="shared" si="0"/>
        <v>0.189</v>
      </c>
      <c r="K59" s="514">
        <v>0.20100000000000001</v>
      </c>
      <c r="L59" s="388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3"/>
    </row>
    <row r="60" spans="1:49" s="143" customFormat="1" ht="23.1" customHeight="1" thickBot="1">
      <c r="B60" s="259"/>
      <c r="C60" s="549" t="s">
        <v>390</v>
      </c>
      <c r="D60" s="549"/>
      <c r="E60" s="324"/>
      <c r="F60" s="260">
        <f>SUM(F11:F59)</f>
        <v>45919</v>
      </c>
      <c r="G60" s="262">
        <f>SUM(G11:G59)</f>
        <v>112.473</v>
      </c>
      <c r="H60" s="262">
        <f>SUM(H11:H59)</f>
        <v>24.188000000000009</v>
      </c>
      <c r="I60" s="262">
        <f>SUM(I11:I59)</f>
        <v>12.877000000000001</v>
      </c>
      <c r="J60" s="402">
        <f>G60+H60+I60</f>
        <v>149.53800000000001</v>
      </c>
      <c r="K60" s="262">
        <f>SUM(K11:K59)</f>
        <v>12.750999999999999</v>
      </c>
      <c r="L60" s="261"/>
      <c r="M60" s="228">
        <f>SUM(L11:L53)/44</f>
        <v>0.83162537656630853</v>
      </c>
      <c r="N60" s="229"/>
      <c r="O60" s="230"/>
      <c r="P60" s="230"/>
      <c r="Q60" s="230"/>
      <c r="R60" s="230"/>
      <c r="S60" s="231">
        <f t="shared" si="2"/>
        <v>11.727550780330956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7.9628999999999994</v>
      </c>
      <c r="N61" s="92">
        <f>SUM(N11:N52)</f>
        <v>2.11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4" t="s">
        <v>371</v>
      </c>
      <c r="AR62" s="254" t="s">
        <v>372</v>
      </c>
      <c r="AS62" s="254" t="s">
        <v>373</v>
      </c>
      <c r="AT62" s="254" t="s">
        <v>370</v>
      </c>
      <c r="AU62" s="254" t="s">
        <v>374</v>
      </c>
      <c r="AV62" s="254" t="s">
        <v>375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385</v>
      </c>
      <c r="E64" s="178"/>
      <c r="F64" s="236" t="s">
        <v>332</v>
      </c>
      <c r="G64" s="209" t="s">
        <v>328</v>
      </c>
      <c r="AQ64" s="254">
        <v>19</v>
      </c>
      <c r="AR64" s="254">
        <v>17</v>
      </c>
      <c r="AS64" s="254">
        <v>6</v>
      </c>
      <c r="AT64" s="254">
        <v>40</v>
      </c>
      <c r="AU64" s="254">
        <v>16</v>
      </c>
      <c r="AV64" s="254">
        <v>12</v>
      </c>
      <c r="AW64" s="276">
        <f>SUM(AQ64:AV64)</f>
        <v>110</v>
      </c>
    </row>
    <row r="65" spans="2:50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4">
        <v>7</v>
      </c>
      <c r="AR66" s="254">
        <v>0</v>
      </c>
      <c r="AS66" s="254">
        <v>0</v>
      </c>
      <c r="AT66" s="254">
        <v>3</v>
      </c>
      <c r="AU66" s="254">
        <v>0</v>
      </c>
      <c r="AV66" s="254">
        <v>0</v>
      </c>
      <c r="AW66" s="276">
        <f>SUM(AQ66:AV66)</f>
        <v>10</v>
      </c>
    </row>
    <row r="67" spans="2:50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4">
        <v>2</v>
      </c>
      <c r="AR68" s="254">
        <v>0</v>
      </c>
      <c r="AS68" s="254">
        <v>0</v>
      </c>
      <c r="AT68" s="254">
        <v>2</v>
      </c>
      <c r="AU68" s="254">
        <v>0</v>
      </c>
      <c r="AV68" s="254">
        <v>0</v>
      </c>
      <c r="AW68" s="276">
        <f>SUM(AQ68:AV68)</f>
        <v>4</v>
      </c>
    </row>
    <row r="69" spans="2:50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50" ht="18.75" thickBot="1">
      <c r="C70" s="257"/>
      <c r="D70" s="209" t="s">
        <v>386</v>
      </c>
      <c r="E70" s="177"/>
      <c r="F70" s="236" t="s">
        <v>332</v>
      </c>
      <c r="G70" s="209" t="s">
        <v>331</v>
      </c>
      <c r="AQ70" s="254">
        <v>0</v>
      </c>
      <c r="AR70" s="254">
        <v>1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1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441</v>
      </c>
      <c r="AQ72" s="515">
        <v>1</v>
      </c>
      <c r="AR72" s="276">
        <v>0</v>
      </c>
      <c r="AS72" s="276">
        <v>7</v>
      </c>
      <c r="AT72" s="276">
        <v>4</v>
      </c>
      <c r="AU72" s="276">
        <v>13</v>
      </c>
      <c r="AV72" s="276">
        <v>6</v>
      </c>
      <c r="AW72" s="276">
        <f>SUM(AQ72:AV72)</f>
        <v>31</v>
      </c>
    </row>
    <row r="73" spans="2:50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50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50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29</v>
      </c>
      <c r="AV75" s="276">
        <f t="shared" si="5"/>
        <v>18</v>
      </c>
      <c r="AW75" s="276">
        <f>SUM(AQ75:AV75)</f>
        <v>156</v>
      </c>
      <c r="AX75" s="276">
        <f>AW64+AW66+AW68+AW70+AW72</f>
        <v>156</v>
      </c>
    </row>
    <row r="76" spans="2:50" ht="16.5" thickBot="1">
      <c r="L76" s="253">
        <v>4</v>
      </c>
    </row>
    <row r="77" spans="2:50" ht="15.75" thickBot="1">
      <c r="L77" s="250"/>
    </row>
    <row r="78" spans="2:50" ht="16.5" thickBot="1">
      <c r="L78" s="251">
        <v>11</v>
      </c>
    </row>
    <row r="79" spans="2:50" ht="15.75" thickBot="1">
      <c r="L79" s="250"/>
    </row>
    <row r="80" spans="2:50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28" zoomScale="50" zoomScaleNormal="50" workbookViewId="0">
      <selection activeCell="F28" sqref="F28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4" t="s">
        <v>224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190"/>
    </row>
    <row r="2" spans="2:40" ht="18">
      <c r="B2" s="554" t="s">
        <v>389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190"/>
    </row>
    <row r="3" spans="2:40" ht="18">
      <c r="B3" s="554" t="s">
        <v>442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190"/>
    </row>
    <row r="4" spans="2:40" ht="6.75" customHeight="1" thickBot="1">
      <c r="B4" s="175" t="s">
        <v>383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5" t="s">
        <v>0</v>
      </c>
      <c r="C5" s="564" t="s">
        <v>89</v>
      </c>
      <c r="D5" s="557" t="s">
        <v>189</v>
      </c>
      <c r="E5" s="438"/>
      <c r="F5" s="438" t="s">
        <v>45</v>
      </c>
      <c r="G5" s="438" t="s">
        <v>51</v>
      </c>
      <c r="H5" s="559" t="s">
        <v>48</v>
      </c>
      <c r="I5" s="559"/>
      <c r="J5" s="438" t="s">
        <v>51</v>
      </c>
      <c r="K5" s="438" t="s">
        <v>51</v>
      </c>
      <c r="L5" s="439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6"/>
      <c r="C6" s="565"/>
      <c r="D6" s="558"/>
      <c r="E6" s="440" t="s">
        <v>52</v>
      </c>
      <c r="F6" s="440" t="s">
        <v>46</v>
      </c>
      <c r="G6" s="440" t="s">
        <v>56</v>
      </c>
      <c r="H6" s="440" t="s">
        <v>49</v>
      </c>
      <c r="I6" s="440" t="s">
        <v>50</v>
      </c>
      <c r="J6" s="440" t="s">
        <v>52</v>
      </c>
      <c r="K6" s="440" t="s">
        <v>53</v>
      </c>
      <c r="L6" s="561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6"/>
      <c r="C7" s="566"/>
      <c r="D7" s="558"/>
      <c r="E7" s="441"/>
      <c r="F7" s="441" t="s">
        <v>47</v>
      </c>
      <c r="G7" s="441" t="s">
        <v>406</v>
      </c>
      <c r="H7" s="441" t="s">
        <v>406</v>
      </c>
      <c r="I7" s="441" t="s">
        <v>406</v>
      </c>
      <c r="J7" s="441" t="s">
        <v>406</v>
      </c>
      <c r="K7" s="441" t="s">
        <v>406</v>
      </c>
      <c r="L7" s="562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42">
        <v>1</v>
      </c>
      <c r="C8" s="443">
        <v>2</v>
      </c>
      <c r="D8" s="443">
        <v>3</v>
      </c>
      <c r="E8" s="443"/>
      <c r="F8" s="440">
        <v>4</v>
      </c>
      <c r="G8" s="443">
        <v>5</v>
      </c>
      <c r="H8" s="443">
        <v>6</v>
      </c>
      <c r="I8" s="443">
        <v>7</v>
      </c>
      <c r="J8" s="443" t="s">
        <v>58</v>
      </c>
      <c r="K8" s="443">
        <v>9</v>
      </c>
      <c r="L8" s="444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6" t="s">
        <v>67</v>
      </c>
      <c r="C9" s="568" t="s">
        <v>68</v>
      </c>
      <c r="D9" s="569"/>
      <c r="E9" s="327"/>
      <c r="F9" s="287"/>
      <c r="G9" s="287"/>
      <c r="H9" s="287"/>
      <c r="I9" s="287"/>
      <c r="J9" s="287"/>
      <c r="K9" s="287"/>
      <c r="L9" s="288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customHeight="1">
      <c r="B10" s="333">
        <v>1</v>
      </c>
      <c r="C10" s="334" t="s">
        <v>8</v>
      </c>
      <c r="D10" s="334" t="s">
        <v>191</v>
      </c>
      <c r="E10" s="356" t="s">
        <v>238</v>
      </c>
      <c r="F10" s="357">
        <v>3040</v>
      </c>
      <c r="G10" s="464">
        <v>0</v>
      </c>
      <c r="H10" s="465">
        <v>1.7470000000000001</v>
      </c>
      <c r="I10" s="466"/>
      <c r="J10" s="358">
        <f t="shared" ref="J10:J23" si="0">G10+H10+I10</f>
        <v>1.7470000000000001</v>
      </c>
      <c r="K10" s="481">
        <v>3.04</v>
      </c>
      <c r="L10" s="359">
        <f>IF(K10=0,0,(IF(J10/K10&gt;1,1,J10/K10)))</f>
        <v>0.57467105263157903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customHeight="1">
      <c r="B11" s="336">
        <f t="shared" ref="B11:B38" si="1">+B10+1</f>
        <v>2</v>
      </c>
      <c r="C11" s="337" t="s">
        <v>8</v>
      </c>
      <c r="D11" s="337" t="s">
        <v>60</v>
      </c>
      <c r="E11" s="360" t="s">
        <v>239</v>
      </c>
      <c r="F11" s="361">
        <v>3517</v>
      </c>
      <c r="G11" s="464">
        <v>16.634</v>
      </c>
      <c r="H11" s="467"/>
      <c r="I11" s="464">
        <v>0.13200000000000001</v>
      </c>
      <c r="J11" s="358">
        <f t="shared" si="0"/>
        <v>16.766000000000002</v>
      </c>
      <c r="K11" s="482">
        <v>3.5</v>
      </c>
      <c r="L11" s="359">
        <f t="shared" ref="L11:L38" si="2">IF(K11=0,0,(IF(J11/K11&gt;1,1,J11/K11)))</f>
        <v>1</v>
      </c>
      <c r="M11" s="193"/>
      <c r="AJ11" s="240"/>
    </row>
    <row r="12" spans="2:40" ht="18.75" customHeight="1">
      <c r="B12" s="336">
        <f t="shared" si="1"/>
        <v>3</v>
      </c>
      <c r="C12" s="337" t="s">
        <v>180</v>
      </c>
      <c r="D12" s="337" t="s">
        <v>59</v>
      </c>
      <c r="E12" s="362" t="s">
        <v>241</v>
      </c>
      <c r="F12" s="363">
        <v>7208</v>
      </c>
      <c r="G12" s="464">
        <v>0</v>
      </c>
      <c r="H12" s="464">
        <v>2.4319999999999999</v>
      </c>
      <c r="I12" s="464">
        <v>1.734</v>
      </c>
      <c r="J12" s="358">
        <f t="shared" si="0"/>
        <v>4.1660000000000004</v>
      </c>
      <c r="K12" s="482">
        <v>7</v>
      </c>
      <c r="L12" s="359">
        <f t="shared" si="2"/>
        <v>0.5951428571428572</v>
      </c>
      <c r="M12" s="193"/>
      <c r="AJ12" s="239"/>
    </row>
    <row r="13" spans="2:40" ht="18.75" customHeight="1">
      <c r="B13" s="336">
        <f t="shared" si="1"/>
        <v>4</v>
      </c>
      <c r="C13" s="337" t="s">
        <v>3</v>
      </c>
      <c r="D13" s="337" t="s">
        <v>188</v>
      </c>
      <c r="E13" s="360" t="s">
        <v>240</v>
      </c>
      <c r="F13" s="361">
        <v>26952</v>
      </c>
      <c r="G13" s="464">
        <v>9.8989999999999991</v>
      </c>
      <c r="H13" s="464">
        <v>14.151</v>
      </c>
      <c r="I13" s="467"/>
      <c r="J13" s="358">
        <f t="shared" si="0"/>
        <v>24.049999999999997</v>
      </c>
      <c r="K13" s="482">
        <v>26</v>
      </c>
      <c r="L13" s="359">
        <f t="shared" si="2"/>
        <v>0.92499999999999993</v>
      </c>
      <c r="M13" s="193"/>
      <c r="AJ13" s="241"/>
    </row>
    <row r="14" spans="2:40" ht="18.75" customHeight="1">
      <c r="B14" s="336">
        <f t="shared" si="1"/>
        <v>5</v>
      </c>
      <c r="C14" s="337" t="s">
        <v>7</v>
      </c>
      <c r="D14" s="337" t="s">
        <v>209</v>
      </c>
      <c r="E14" s="364" t="s">
        <v>248</v>
      </c>
      <c r="F14" s="361">
        <v>8882</v>
      </c>
      <c r="G14" s="464">
        <v>0</v>
      </c>
      <c r="H14" s="468"/>
      <c r="I14" s="464">
        <v>7.0060000000000002</v>
      </c>
      <c r="J14" s="358">
        <f t="shared" si="0"/>
        <v>7.0060000000000002</v>
      </c>
      <c r="K14" s="482">
        <v>9</v>
      </c>
      <c r="L14" s="359">
        <f t="shared" si="2"/>
        <v>0.77844444444444449</v>
      </c>
      <c r="M14" s="193"/>
      <c r="AJ14" s="242"/>
    </row>
    <row r="15" spans="2:40" ht="18.75" customHeight="1">
      <c r="B15" s="336">
        <f t="shared" si="1"/>
        <v>6</v>
      </c>
      <c r="C15" s="337" t="s">
        <v>212</v>
      </c>
      <c r="D15" s="337" t="s">
        <v>210</v>
      </c>
      <c r="E15" s="364" t="s">
        <v>249</v>
      </c>
      <c r="F15" s="361">
        <v>3211</v>
      </c>
      <c r="G15" s="464">
        <v>0</v>
      </c>
      <c r="H15" s="468"/>
      <c r="I15" s="464">
        <v>2.3839999999999999</v>
      </c>
      <c r="J15" s="358">
        <f t="shared" si="0"/>
        <v>2.3839999999999999</v>
      </c>
      <c r="K15" s="482">
        <v>3</v>
      </c>
      <c r="L15" s="359">
        <f t="shared" si="2"/>
        <v>0.79466666666666663</v>
      </c>
      <c r="M15" s="193"/>
      <c r="AJ15" s="243"/>
    </row>
    <row r="16" spans="2:40" ht="18.75" customHeight="1">
      <c r="B16" s="336">
        <f t="shared" si="1"/>
        <v>7</v>
      </c>
      <c r="C16" s="337" t="s">
        <v>7</v>
      </c>
      <c r="D16" s="337" t="s">
        <v>211</v>
      </c>
      <c r="E16" s="364" t="s">
        <v>250</v>
      </c>
      <c r="F16" s="365">
        <v>7086</v>
      </c>
      <c r="G16" s="464">
        <v>0</v>
      </c>
      <c r="H16" s="469">
        <v>3.1160000000000001</v>
      </c>
      <c r="I16" s="464">
        <v>1.919</v>
      </c>
      <c r="J16" s="358">
        <f t="shared" si="0"/>
        <v>5.0350000000000001</v>
      </c>
      <c r="K16" s="482">
        <v>7</v>
      </c>
      <c r="L16" s="359">
        <f t="shared" si="2"/>
        <v>0.71928571428571431</v>
      </c>
      <c r="M16" s="193"/>
      <c r="AJ16" s="242"/>
    </row>
    <row r="17" spans="2:37" ht="18.75" customHeight="1">
      <c r="B17" s="336">
        <f t="shared" si="1"/>
        <v>8</v>
      </c>
      <c r="C17" s="337" t="s">
        <v>213</v>
      </c>
      <c r="D17" s="337" t="s">
        <v>214</v>
      </c>
      <c r="E17" s="364" t="s">
        <v>232</v>
      </c>
      <c r="F17" s="365">
        <v>2417</v>
      </c>
      <c r="G17" s="464">
        <v>0</v>
      </c>
      <c r="H17" s="470"/>
      <c r="I17" s="464">
        <v>0</v>
      </c>
      <c r="J17" s="358">
        <f t="shared" si="0"/>
        <v>0</v>
      </c>
      <c r="K17" s="482">
        <v>0</v>
      </c>
      <c r="L17" s="359">
        <f t="shared" si="2"/>
        <v>0</v>
      </c>
      <c r="M17" s="193"/>
      <c r="AJ17" s="239"/>
    </row>
    <row r="18" spans="2:37" ht="18.75" customHeight="1">
      <c r="B18" s="336">
        <v>9</v>
      </c>
      <c r="C18" s="337" t="s">
        <v>3</v>
      </c>
      <c r="D18" s="337" t="s">
        <v>215</v>
      </c>
      <c r="E18" s="364" t="s">
        <v>392</v>
      </c>
      <c r="F18" s="365">
        <v>4166</v>
      </c>
      <c r="G18" s="464">
        <v>0</v>
      </c>
      <c r="H18" s="470"/>
      <c r="I18" s="464">
        <v>2.028</v>
      </c>
      <c r="J18" s="358">
        <f t="shared" si="0"/>
        <v>2.028</v>
      </c>
      <c r="K18" s="482">
        <v>4</v>
      </c>
      <c r="L18" s="359">
        <f t="shared" si="2"/>
        <v>0.50700000000000001</v>
      </c>
      <c r="M18" s="193"/>
      <c r="AJ18" s="241"/>
    </row>
    <row r="19" spans="2:37" ht="18.75" customHeight="1">
      <c r="B19" s="336">
        <f t="shared" si="1"/>
        <v>10</v>
      </c>
      <c r="C19" s="337" t="s">
        <v>3</v>
      </c>
      <c r="D19" s="337" t="s">
        <v>216</v>
      </c>
      <c r="E19" s="364" t="s">
        <v>392</v>
      </c>
      <c r="F19" s="365">
        <v>5903</v>
      </c>
      <c r="G19" s="464">
        <v>0</v>
      </c>
      <c r="H19" s="482">
        <v>3.7</v>
      </c>
      <c r="I19" s="471"/>
      <c r="J19" s="358">
        <f t="shared" si="0"/>
        <v>3.7</v>
      </c>
      <c r="K19" s="482">
        <v>6</v>
      </c>
      <c r="L19" s="359">
        <f t="shared" si="2"/>
        <v>0.6166666666666667</v>
      </c>
      <c r="M19" s="193"/>
      <c r="AJ19" s="243"/>
    </row>
    <row r="20" spans="2:37" ht="18.75" customHeight="1">
      <c r="B20" s="336">
        <f t="shared" si="1"/>
        <v>11</v>
      </c>
      <c r="C20" s="337" t="s">
        <v>218</v>
      </c>
      <c r="D20" s="337" t="s">
        <v>219</v>
      </c>
      <c r="E20" s="364" t="s">
        <v>251</v>
      </c>
      <c r="F20" s="365">
        <v>7439</v>
      </c>
      <c r="G20" s="464">
        <v>0</v>
      </c>
      <c r="H20" s="470"/>
      <c r="I20" s="464">
        <v>4.9000000000000004</v>
      </c>
      <c r="J20" s="358">
        <f t="shared" si="0"/>
        <v>4.9000000000000004</v>
      </c>
      <c r="K20" s="482">
        <v>7</v>
      </c>
      <c r="L20" s="359">
        <f t="shared" si="2"/>
        <v>0.70000000000000007</v>
      </c>
      <c r="M20" s="193"/>
      <c r="AJ20" s="243"/>
      <c r="AK20" s="416" t="s">
        <v>391</v>
      </c>
    </row>
    <row r="21" spans="2:37" ht="18.75" customHeight="1">
      <c r="B21" s="336">
        <f t="shared" si="1"/>
        <v>12</v>
      </c>
      <c r="C21" s="337" t="s">
        <v>218</v>
      </c>
      <c r="D21" s="337" t="s">
        <v>229</v>
      </c>
      <c r="E21" s="360" t="s">
        <v>233</v>
      </c>
      <c r="F21" s="365">
        <v>6632</v>
      </c>
      <c r="G21" s="464">
        <v>0</v>
      </c>
      <c r="H21" s="470"/>
      <c r="I21" s="464">
        <v>0</v>
      </c>
      <c r="J21" s="358">
        <f t="shared" si="0"/>
        <v>0</v>
      </c>
      <c r="K21" s="482">
        <v>0</v>
      </c>
      <c r="L21" s="359">
        <f t="shared" si="2"/>
        <v>0</v>
      </c>
      <c r="M21" s="193"/>
      <c r="AJ21" s="243"/>
      <c r="AK21" s="416" t="s">
        <v>391</v>
      </c>
    </row>
    <row r="22" spans="2:37" ht="18.75" customHeight="1">
      <c r="B22" s="336">
        <f t="shared" si="1"/>
        <v>13</v>
      </c>
      <c r="C22" s="337" t="s">
        <v>218</v>
      </c>
      <c r="D22" s="337" t="s">
        <v>220</v>
      </c>
      <c r="E22" s="360" t="s">
        <v>234</v>
      </c>
      <c r="F22" s="365">
        <v>7634</v>
      </c>
      <c r="G22" s="464">
        <v>0</v>
      </c>
      <c r="H22" s="470"/>
      <c r="I22" s="464">
        <v>3.8380000000000001</v>
      </c>
      <c r="J22" s="358">
        <f t="shared" si="0"/>
        <v>3.8380000000000001</v>
      </c>
      <c r="K22" s="482">
        <v>7.6</v>
      </c>
      <c r="L22" s="359">
        <f t="shared" si="2"/>
        <v>0.505</v>
      </c>
      <c r="M22" s="193"/>
      <c r="AJ22" s="243"/>
      <c r="AK22" s="416" t="s">
        <v>391</v>
      </c>
    </row>
    <row r="23" spans="2:37" ht="18.75" customHeight="1">
      <c r="B23" s="336">
        <f t="shared" si="1"/>
        <v>14</v>
      </c>
      <c r="C23" s="337" t="s">
        <v>218</v>
      </c>
      <c r="D23" s="337" t="s">
        <v>226</v>
      </c>
      <c r="E23" s="360" t="s">
        <v>235</v>
      </c>
      <c r="F23" s="365">
        <v>3940</v>
      </c>
      <c r="G23" s="464">
        <v>0</v>
      </c>
      <c r="H23" s="472">
        <v>1.87</v>
      </c>
      <c r="I23" s="473"/>
      <c r="J23" s="358">
        <f t="shared" si="0"/>
        <v>1.87</v>
      </c>
      <c r="K23" s="482">
        <v>3.9</v>
      </c>
      <c r="L23" s="359">
        <f t="shared" si="2"/>
        <v>0.4794871794871795</v>
      </c>
      <c r="M23" s="193"/>
      <c r="AJ23" s="243"/>
      <c r="AK23" s="416" t="s">
        <v>391</v>
      </c>
    </row>
    <row r="24" spans="2:37" ht="18.75" customHeight="1">
      <c r="B24" s="336">
        <f t="shared" si="1"/>
        <v>15</v>
      </c>
      <c r="C24" s="337" t="s">
        <v>9</v>
      </c>
      <c r="D24" s="337" t="s">
        <v>79</v>
      </c>
      <c r="E24" s="360" t="s">
        <v>252</v>
      </c>
      <c r="F24" s="361">
        <v>1176</v>
      </c>
      <c r="G24" s="474">
        <v>3.1269999999999998</v>
      </c>
      <c r="H24" s="475">
        <v>0.33300000000000002</v>
      </c>
      <c r="I24" s="476">
        <v>0.11799999999999999</v>
      </c>
      <c r="J24" s="358">
        <f>G24+H24+I24</f>
        <v>3.5779999999999998</v>
      </c>
      <c r="K24" s="482">
        <v>1.1000000000000001</v>
      </c>
      <c r="L24" s="359">
        <f t="shared" si="2"/>
        <v>1</v>
      </c>
      <c r="M24" s="193"/>
      <c r="AJ24" s="244"/>
    </row>
    <row r="25" spans="2:37" ht="18.75">
      <c r="B25" s="336">
        <f t="shared" si="1"/>
        <v>16</v>
      </c>
      <c r="C25" s="337" t="s">
        <v>217</v>
      </c>
      <c r="D25" s="337" t="s">
        <v>62</v>
      </c>
      <c r="E25" s="360" t="s">
        <v>231</v>
      </c>
      <c r="F25" s="361">
        <v>500</v>
      </c>
      <c r="G25" s="475">
        <v>4.5090000000000003</v>
      </c>
      <c r="H25" s="477"/>
      <c r="I25" s="476">
        <v>0.45</v>
      </c>
      <c r="J25" s="358">
        <f>G25+H25+I25</f>
        <v>4.9590000000000005</v>
      </c>
      <c r="K25" s="482">
        <v>0.5</v>
      </c>
      <c r="L25" s="359">
        <f t="shared" si="2"/>
        <v>1</v>
      </c>
      <c r="M25" s="193"/>
      <c r="AJ25" s="244"/>
    </row>
    <row r="26" spans="2:37" ht="18.75">
      <c r="B26" s="336">
        <f t="shared" si="1"/>
        <v>17</v>
      </c>
      <c r="C26" s="337" t="s">
        <v>8</v>
      </c>
      <c r="D26" s="337" t="s">
        <v>80</v>
      </c>
      <c r="E26" s="360" t="s">
        <v>253</v>
      </c>
      <c r="F26" s="361">
        <v>1330</v>
      </c>
      <c r="G26" s="475">
        <v>0</v>
      </c>
      <c r="H26" s="475">
        <v>0.81799999999999995</v>
      </c>
      <c r="I26" s="477"/>
      <c r="J26" s="358">
        <f>G26+H26+I26</f>
        <v>0.81799999999999995</v>
      </c>
      <c r="K26" s="482">
        <v>1.3</v>
      </c>
      <c r="L26" s="359">
        <f t="shared" si="2"/>
        <v>0.62923076923076915</v>
      </c>
      <c r="M26" s="193"/>
      <c r="AJ26" s="241"/>
    </row>
    <row r="27" spans="2:37" ht="23.1" customHeight="1">
      <c r="B27" s="336">
        <f t="shared" si="1"/>
        <v>18</v>
      </c>
      <c r="C27" s="337" t="s">
        <v>8</v>
      </c>
      <c r="D27" s="337" t="s">
        <v>153</v>
      </c>
      <c r="E27" s="364" t="s">
        <v>254</v>
      </c>
      <c r="F27" s="361">
        <v>2388</v>
      </c>
      <c r="G27" s="475">
        <v>0</v>
      </c>
      <c r="H27" s="477"/>
      <c r="I27" s="475">
        <v>3.0179999999999998</v>
      </c>
      <c r="J27" s="358">
        <f>G27+H27+I27</f>
        <v>3.0179999999999998</v>
      </c>
      <c r="K27" s="482">
        <v>2</v>
      </c>
      <c r="L27" s="359">
        <f t="shared" si="2"/>
        <v>1</v>
      </c>
      <c r="M27" s="193"/>
      <c r="AJ27" s="244"/>
    </row>
    <row r="28" spans="2:37" ht="23.1" customHeight="1">
      <c r="B28" s="336">
        <f t="shared" si="1"/>
        <v>19</v>
      </c>
      <c r="C28" s="337" t="s">
        <v>8</v>
      </c>
      <c r="D28" s="337" t="s">
        <v>152</v>
      </c>
      <c r="E28" s="364" t="s">
        <v>255</v>
      </c>
      <c r="F28" s="361">
        <v>1521</v>
      </c>
      <c r="G28" s="475">
        <v>1.589</v>
      </c>
      <c r="H28" s="477"/>
      <c r="I28" s="475">
        <v>0.16600000000000001</v>
      </c>
      <c r="J28" s="358">
        <f>G28+H28+I28</f>
        <v>1.7549999999999999</v>
      </c>
      <c r="K28" s="482">
        <v>1.5</v>
      </c>
      <c r="L28" s="359">
        <f t="shared" si="2"/>
        <v>1</v>
      </c>
      <c r="M28" s="193"/>
      <c r="AJ28" s="244"/>
    </row>
    <row r="29" spans="2:37" ht="23.1" customHeight="1">
      <c r="B29" s="336">
        <f t="shared" si="1"/>
        <v>20</v>
      </c>
      <c r="C29" s="337" t="s">
        <v>7</v>
      </c>
      <c r="D29" s="337" t="s">
        <v>408</v>
      </c>
      <c r="E29" s="360" t="s">
        <v>248</v>
      </c>
      <c r="F29" s="361">
        <v>2525</v>
      </c>
      <c r="G29" s="475">
        <v>0</v>
      </c>
      <c r="H29" s="475">
        <v>0.05</v>
      </c>
      <c r="I29" s="475">
        <v>6.3710000000000004</v>
      </c>
      <c r="J29" s="358">
        <f>I29+H29+G29</f>
        <v>6.4210000000000003</v>
      </c>
      <c r="K29" s="482">
        <v>2</v>
      </c>
      <c r="L29" s="359">
        <f t="shared" si="2"/>
        <v>1</v>
      </c>
      <c r="M29" s="193"/>
      <c r="AJ29" s="244"/>
    </row>
    <row r="30" spans="2:37" ht="23.1" customHeight="1">
      <c r="B30" s="336">
        <f>+B29+1</f>
        <v>21</v>
      </c>
      <c r="C30" s="337" t="s">
        <v>181</v>
      </c>
      <c r="D30" s="337" t="s">
        <v>176</v>
      </c>
      <c r="E30" s="360" t="s">
        <v>233</v>
      </c>
      <c r="F30" s="361">
        <v>1870</v>
      </c>
      <c r="G30" s="475">
        <v>0</v>
      </c>
      <c r="H30" s="475">
        <v>0.55100000000000005</v>
      </c>
      <c r="I30" s="475">
        <v>0.56100000000000005</v>
      </c>
      <c r="J30" s="358">
        <f t="shared" ref="J30:J37" si="3">I30+H30+G30</f>
        <v>1.1120000000000001</v>
      </c>
      <c r="K30" s="482">
        <v>1.8</v>
      </c>
      <c r="L30" s="359">
        <f t="shared" si="2"/>
        <v>0.61777777777777787</v>
      </c>
      <c r="M30" s="193"/>
      <c r="AJ30" s="244"/>
      <c r="AK30" s="416" t="s">
        <v>391</v>
      </c>
    </row>
    <row r="31" spans="2:37" ht="23.1" customHeight="1">
      <c r="B31" s="336">
        <f t="shared" si="1"/>
        <v>22</v>
      </c>
      <c r="C31" s="337" t="s">
        <v>181</v>
      </c>
      <c r="D31" s="337" t="s">
        <v>177</v>
      </c>
      <c r="E31" s="360" t="s">
        <v>256</v>
      </c>
      <c r="F31" s="361">
        <v>600</v>
      </c>
      <c r="G31" s="475">
        <v>0</v>
      </c>
      <c r="H31" s="477"/>
      <c r="I31" s="475">
        <v>0.75600000000000001</v>
      </c>
      <c r="J31" s="358">
        <f t="shared" si="3"/>
        <v>0.75600000000000001</v>
      </c>
      <c r="K31" s="482">
        <v>0.6</v>
      </c>
      <c r="L31" s="359">
        <f t="shared" si="2"/>
        <v>1</v>
      </c>
      <c r="M31" s="193"/>
      <c r="AJ31" s="245"/>
      <c r="AK31" s="416" t="s">
        <v>391</v>
      </c>
    </row>
    <row r="32" spans="2:37" ht="23.1" customHeight="1">
      <c r="B32" s="336">
        <f t="shared" si="1"/>
        <v>23</v>
      </c>
      <c r="C32" s="337" t="s">
        <v>183</v>
      </c>
      <c r="D32" s="337" t="s">
        <v>190</v>
      </c>
      <c r="E32" s="360" t="s">
        <v>257</v>
      </c>
      <c r="F32" s="361" t="s">
        <v>392</v>
      </c>
      <c r="G32" s="475">
        <v>0</v>
      </c>
      <c r="H32" s="475">
        <v>0.22600000000000001</v>
      </c>
      <c r="I32" s="477"/>
      <c r="J32" s="358">
        <f t="shared" si="3"/>
        <v>0.22600000000000001</v>
      </c>
      <c r="K32" s="482">
        <v>0.749</v>
      </c>
      <c r="L32" s="359">
        <f t="shared" si="2"/>
        <v>0.30173564753004006</v>
      </c>
      <c r="M32" s="193"/>
      <c r="AJ32" s="245"/>
      <c r="AK32" s="416" t="s">
        <v>391</v>
      </c>
    </row>
    <row r="33" spans="2:37" ht="23.1" customHeight="1">
      <c r="B33" s="336">
        <f t="shared" si="1"/>
        <v>24</v>
      </c>
      <c r="C33" s="337" t="s">
        <v>182</v>
      </c>
      <c r="D33" s="337" t="s">
        <v>207</v>
      </c>
      <c r="E33" s="364" t="s">
        <v>258</v>
      </c>
      <c r="F33" s="361">
        <v>1704</v>
      </c>
      <c r="G33" s="475">
        <v>0</v>
      </c>
      <c r="H33" s="475">
        <v>0.65900000000000003</v>
      </c>
      <c r="I33" s="478">
        <v>0</v>
      </c>
      <c r="J33" s="358">
        <f t="shared" si="3"/>
        <v>0.65900000000000003</v>
      </c>
      <c r="K33" s="482">
        <v>1.337</v>
      </c>
      <c r="L33" s="359">
        <f t="shared" si="2"/>
        <v>0.49289454001495892</v>
      </c>
      <c r="M33" s="193"/>
      <c r="AJ33" s="245"/>
      <c r="AK33" s="416" t="s">
        <v>391</v>
      </c>
    </row>
    <row r="34" spans="2:37" ht="23.1" customHeight="1">
      <c r="B34" s="336">
        <f t="shared" si="1"/>
        <v>25</v>
      </c>
      <c r="C34" s="337" t="s">
        <v>182</v>
      </c>
      <c r="D34" s="337" t="s">
        <v>178</v>
      </c>
      <c r="E34" s="360" t="s">
        <v>259</v>
      </c>
      <c r="F34" s="361">
        <v>824</v>
      </c>
      <c r="G34" s="464">
        <v>0</v>
      </c>
      <c r="H34" s="475">
        <v>0.13200000000000001</v>
      </c>
      <c r="I34" s="477"/>
      <c r="J34" s="358">
        <f t="shared" si="3"/>
        <v>0.13200000000000001</v>
      </c>
      <c r="K34" s="482">
        <v>0.15</v>
      </c>
      <c r="L34" s="359">
        <f t="shared" si="2"/>
        <v>0.88000000000000012</v>
      </c>
      <c r="M34" s="193"/>
      <c r="AJ34" s="241"/>
      <c r="AK34" s="416" t="s">
        <v>391</v>
      </c>
    </row>
    <row r="35" spans="2:37" ht="23.1" customHeight="1">
      <c r="B35" s="336">
        <f t="shared" si="1"/>
        <v>26</v>
      </c>
      <c r="C35" s="337" t="s">
        <v>182</v>
      </c>
      <c r="D35" s="337" t="s">
        <v>179</v>
      </c>
      <c r="E35" s="360" t="s">
        <v>260</v>
      </c>
      <c r="F35" s="361">
        <v>290</v>
      </c>
      <c r="G35" s="475">
        <v>0</v>
      </c>
      <c r="H35" s="475">
        <v>6.7000000000000004E-2</v>
      </c>
      <c r="I35" s="477"/>
      <c r="J35" s="358">
        <f t="shared" si="3"/>
        <v>6.7000000000000004E-2</v>
      </c>
      <c r="K35" s="482">
        <v>0.1</v>
      </c>
      <c r="L35" s="359">
        <f t="shared" si="2"/>
        <v>0.67</v>
      </c>
      <c r="M35" s="193"/>
      <c r="AJ35" s="241"/>
      <c r="AK35" s="416" t="s">
        <v>391</v>
      </c>
    </row>
    <row r="36" spans="2:37" ht="23.1" customHeight="1">
      <c r="B36" s="336">
        <f t="shared" si="1"/>
        <v>27</v>
      </c>
      <c r="C36" s="337" t="s">
        <v>182</v>
      </c>
      <c r="D36" s="337" t="s">
        <v>29</v>
      </c>
      <c r="E36" s="360" t="s">
        <v>261</v>
      </c>
      <c r="F36" s="361">
        <v>210</v>
      </c>
      <c r="G36" s="475">
        <v>0</v>
      </c>
      <c r="H36" s="475">
        <v>8.3000000000000004E-2</v>
      </c>
      <c r="I36" s="477"/>
      <c r="J36" s="358">
        <f t="shared" si="3"/>
        <v>8.3000000000000004E-2</v>
      </c>
      <c r="K36" s="482">
        <v>0.1</v>
      </c>
      <c r="L36" s="359">
        <f t="shared" si="2"/>
        <v>0.83</v>
      </c>
      <c r="M36" s="193"/>
      <c r="AJ36" s="241"/>
      <c r="AK36" s="416" t="s">
        <v>391</v>
      </c>
    </row>
    <row r="37" spans="2:37" ht="23.1" customHeight="1">
      <c r="B37" s="336">
        <f t="shared" si="1"/>
        <v>28</v>
      </c>
      <c r="C37" s="337" t="s">
        <v>184</v>
      </c>
      <c r="D37" s="337" t="s">
        <v>185</v>
      </c>
      <c r="E37" s="360" t="s">
        <v>262</v>
      </c>
      <c r="F37" s="361">
        <v>236</v>
      </c>
      <c r="G37" s="475">
        <v>8.3000000000000004E-2</v>
      </c>
      <c r="H37" s="475">
        <v>1.9E-2</v>
      </c>
      <c r="I37" s="477"/>
      <c r="J37" s="358">
        <f t="shared" si="3"/>
        <v>0.10200000000000001</v>
      </c>
      <c r="K37" s="482">
        <v>0.23599999999999999</v>
      </c>
      <c r="L37" s="359">
        <f t="shared" si="2"/>
        <v>0.43220338983050854</v>
      </c>
      <c r="M37" s="193"/>
      <c r="AJ37" s="246"/>
      <c r="AK37" s="248"/>
    </row>
    <row r="38" spans="2:37" ht="23.1" customHeight="1" thickBot="1">
      <c r="B38" s="338">
        <f t="shared" si="1"/>
        <v>29</v>
      </c>
      <c r="C38" s="339" t="s">
        <v>186</v>
      </c>
      <c r="D38" s="339" t="s">
        <v>187</v>
      </c>
      <c r="E38" s="366" t="s">
        <v>263</v>
      </c>
      <c r="F38" s="367">
        <v>1026</v>
      </c>
      <c r="G38" s="479">
        <v>0.373</v>
      </c>
      <c r="H38" s="480"/>
      <c r="I38" s="479">
        <v>0.38400000000000001</v>
      </c>
      <c r="J38" s="358">
        <f>I38+H38+G38</f>
        <v>0.75700000000000001</v>
      </c>
      <c r="K38" s="483">
        <v>1.026</v>
      </c>
      <c r="L38" s="359">
        <f t="shared" si="2"/>
        <v>0.73781676413255359</v>
      </c>
      <c r="M38" s="193"/>
      <c r="AJ38" s="246"/>
      <c r="AK38" s="248"/>
    </row>
    <row r="39" spans="2:37" ht="23.1" customHeight="1" thickBot="1">
      <c r="B39" s="286"/>
      <c r="C39" s="567" t="s">
        <v>119</v>
      </c>
      <c r="D39" s="567"/>
      <c r="E39" s="289"/>
      <c r="F39" s="290">
        <f>SUM(F10:F38)</f>
        <v>114227</v>
      </c>
      <c r="G39" s="291">
        <f>SUM(G10:G38)</f>
        <v>36.213999999999992</v>
      </c>
      <c r="H39" s="291">
        <f>SUM(H10:H38)</f>
        <v>29.953999999999994</v>
      </c>
      <c r="I39" s="291">
        <f>SUM(I10:I38)</f>
        <v>35.765000000000001</v>
      </c>
      <c r="J39" s="292">
        <f>G39+H39+I39</f>
        <v>101.93299999999998</v>
      </c>
      <c r="K39" s="291">
        <f>SUM(K10:K38)</f>
        <v>101.53799999999997</v>
      </c>
      <c r="L39" s="293"/>
      <c r="M39" s="193"/>
    </row>
    <row r="40" spans="2:37" ht="23.1" customHeight="1" thickBot="1">
      <c r="B40" s="294" t="s">
        <v>69</v>
      </c>
      <c r="C40" s="563" t="s">
        <v>376</v>
      </c>
      <c r="D40" s="563"/>
      <c r="E40" s="313"/>
      <c r="F40" s="314"/>
      <c r="G40" s="315"/>
      <c r="H40" s="316"/>
      <c r="I40" s="316"/>
      <c r="J40" s="316"/>
      <c r="K40" s="316"/>
      <c r="L40" s="317"/>
      <c r="M40" s="194"/>
    </row>
    <row r="41" spans="2:37" ht="23.1" customHeight="1">
      <c r="B41" s="340">
        <v>1</v>
      </c>
      <c r="C41" s="341" t="s">
        <v>9</v>
      </c>
      <c r="D41" s="341" t="s">
        <v>81</v>
      </c>
      <c r="E41" s="368" t="s">
        <v>264</v>
      </c>
      <c r="F41" s="369">
        <v>4353</v>
      </c>
      <c r="G41" s="461">
        <v>9.5570000000000004</v>
      </c>
      <c r="H41" s="494">
        <v>0</v>
      </c>
      <c r="I41" s="462">
        <v>5.2270000000000003</v>
      </c>
      <c r="J41" s="370">
        <f t="shared" ref="J41:J58" si="4">+I41+H41+G41</f>
        <v>14.784000000000001</v>
      </c>
      <c r="K41" s="491">
        <v>1.84</v>
      </c>
      <c r="L41" s="318">
        <f>IF(K41=0,0,(IF(J41/K41&gt;1,1,J41/K41)))</f>
        <v>1</v>
      </c>
      <c r="M41" s="195"/>
      <c r="AK41" s="234" t="s">
        <v>337</v>
      </c>
    </row>
    <row r="42" spans="2:37" ht="23.1" customHeight="1">
      <c r="B42" s="345">
        <f>+B41+1</f>
        <v>2</v>
      </c>
      <c r="C42" s="346" t="s">
        <v>10</v>
      </c>
      <c r="D42" s="346" t="s">
        <v>11</v>
      </c>
      <c r="E42" s="371" t="s">
        <v>265</v>
      </c>
      <c r="F42" s="372">
        <v>8861</v>
      </c>
      <c r="G42" s="461">
        <v>2.9870000000000001</v>
      </c>
      <c r="H42" s="462">
        <v>0</v>
      </c>
      <c r="I42" s="462">
        <v>0</v>
      </c>
      <c r="J42" s="370">
        <f t="shared" si="4"/>
        <v>2.9870000000000001</v>
      </c>
      <c r="K42" s="491">
        <v>0</v>
      </c>
      <c r="L42" s="318">
        <v>1</v>
      </c>
      <c r="M42" s="195"/>
    </row>
    <row r="43" spans="2:37" ht="23.1" customHeight="1">
      <c r="B43" s="345">
        <v>3</v>
      </c>
      <c r="C43" s="346"/>
      <c r="D43" s="346" t="s">
        <v>82</v>
      </c>
      <c r="E43" s="371" t="s">
        <v>266</v>
      </c>
      <c r="F43" s="374">
        <v>1108</v>
      </c>
      <c r="G43" s="461">
        <v>0.89400000000000002</v>
      </c>
      <c r="H43" s="462">
        <v>0.04</v>
      </c>
      <c r="I43" s="462">
        <v>0.129</v>
      </c>
      <c r="J43" s="370">
        <f>+I43+H43+G43</f>
        <v>1.0629999999999999</v>
      </c>
      <c r="K43" s="491">
        <v>0.55200000000000005</v>
      </c>
      <c r="L43" s="318">
        <f t="shared" ref="L43:L58" si="5">IF(K43=0,0,(IF(J43/K43&gt;1,1,J43/K43)))</f>
        <v>1</v>
      </c>
      <c r="M43" s="195"/>
    </row>
    <row r="44" spans="2:37" ht="23.1" customHeight="1">
      <c r="B44" s="345">
        <v>4</v>
      </c>
      <c r="C44" s="346"/>
      <c r="D44" s="346" t="s">
        <v>83</v>
      </c>
      <c r="E44" s="371" t="s">
        <v>267</v>
      </c>
      <c r="F44" s="374">
        <v>2492</v>
      </c>
      <c r="G44" s="461">
        <v>0.40899999999999997</v>
      </c>
      <c r="H44" s="462">
        <v>0.32200000000000001</v>
      </c>
      <c r="I44" s="462">
        <v>0.17</v>
      </c>
      <c r="J44" s="370">
        <f>+I44+H44+G44</f>
        <v>0.90100000000000002</v>
      </c>
      <c r="K44" s="491">
        <v>1.272</v>
      </c>
      <c r="L44" s="318">
        <f t="shared" si="5"/>
        <v>0.70833333333333337</v>
      </c>
      <c r="M44" s="195"/>
    </row>
    <row r="45" spans="2:37" ht="23.1" customHeight="1">
      <c r="B45" s="345">
        <v>5</v>
      </c>
      <c r="C45" s="346" t="s">
        <v>84</v>
      </c>
      <c r="D45" s="346" t="s">
        <v>131</v>
      </c>
      <c r="E45" s="371" t="s">
        <v>268</v>
      </c>
      <c r="F45" s="374">
        <v>464</v>
      </c>
      <c r="G45" s="461">
        <v>0</v>
      </c>
      <c r="H45" s="494">
        <v>0</v>
      </c>
      <c r="I45" s="462">
        <v>0.3</v>
      </c>
      <c r="J45" s="370">
        <f>+I45+H45+G45</f>
        <v>0.3</v>
      </c>
      <c r="K45" s="491">
        <v>0.31900000000000001</v>
      </c>
      <c r="L45" s="318">
        <f t="shared" si="5"/>
        <v>0.94043887147335414</v>
      </c>
      <c r="M45" s="195"/>
    </row>
    <row r="46" spans="2:37" ht="23.1" customHeight="1">
      <c r="B46" s="345">
        <v>6</v>
      </c>
      <c r="C46" s="346"/>
      <c r="D46" s="346" t="s">
        <v>85</v>
      </c>
      <c r="E46" s="371" t="s">
        <v>269</v>
      </c>
      <c r="F46" s="374">
        <v>1060</v>
      </c>
      <c r="G46" s="461">
        <v>0</v>
      </c>
      <c r="H46" s="462">
        <v>0.72299999999999998</v>
      </c>
      <c r="I46" s="462">
        <v>7.5999999999999998E-2</v>
      </c>
      <c r="J46" s="370">
        <f t="shared" si="4"/>
        <v>0.79899999999999993</v>
      </c>
      <c r="K46" s="491">
        <v>0.36</v>
      </c>
      <c r="L46" s="318">
        <f t="shared" si="5"/>
        <v>1</v>
      </c>
      <c r="M46" s="195"/>
    </row>
    <row r="47" spans="2:37" ht="21" customHeight="1">
      <c r="B47" s="345">
        <v>7</v>
      </c>
      <c r="C47" s="346" t="s">
        <v>18</v>
      </c>
      <c r="D47" s="346" t="s">
        <v>86</v>
      </c>
      <c r="E47" s="371" t="s">
        <v>270</v>
      </c>
      <c r="F47" s="374">
        <v>4053</v>
      </c>
      <c r="G47" s="461">
        <v>1.8660000000000001</v>
      </c>
      <c r="H47" s="494">
        <v>0</v>
      </c>
      <c r="I47" s="462">
        <v>0</v>
      </c>
      <c r="J47" s="370">
        <f t="shared" si="4"/>
        <v>1.8660000000000001</v>
      </c>
      <c r="K47" s="491">
        <v>0</v>
      </c>
      <c r="L47" s="318">
        <v>1</v>
      </c>
      <c r="M47" s="195"/>
    </row>
    <row r="48" spans="2:37" ht="23.1" customHeight="1">
      <c r="B48" s="345">
        <v>8</v>
      </c>
      <c r="C48" s="346"/>
      <c r="D48" s="346" t="s">
        <v>87</v>
      </c>
      <c r="E48" s="371" t="s">
        <v>271</v>
      </c>
      <c r="F48" s="374">
        <v>18740</v>
      </c>
      <c r="G48" s="461">
        <v>0</v>
      </c>
      <c r="H48" s="462">
        <v>6.2149999999999999</v>
      </c>
      <c r="I48" s="462">
        <v>2.5150000000000001</v>
      </c>
      <c r="J48" s="370">
        <f t="shared" si="4"/>
        <v>8.73</v>
      </c>
      <c r="K48" s="491">
        <v>7.27</v>
      </c>
      <c r="L48" s="318">
        <f t="shared" si="5"/>
        <v>1</v>
      </c>
      <c r="M48" s="195"/>
    </row>
    <row r="49" spans="2:37" ht="23.1" customHeight="1">
      <c r="B49" s="345">
        <v>9</v>
      </c>
      <c r="C49" s="346" t="s">
        <v>12</v>
      </c>
      <c r="D49" s="346" t="s">
        <v>132</v>
      </c>
      <c r="E49" s="371" t="s">
        <v>272</v>
      </c>
      <c r="F49" s="374">
        <v>2235</v>
      </c>
      <c r="G49" s="461">
        <v>6.7000000000000004E-2</v>
      </c>
      <c r="H49" s="463">
        <v>0.90700000000000003</v>
      </c>
      <c r="I49" s="494">
        <v>0</v>
      </c>
      <c r="J49" s="370">
        <f t="shared" si="4"/>
        <v>0.97399999999999998</v>
      </c>
      <c r="K49" s="491">
        <v>0.75</v>
      </c>
      <c r="L49" s="318">
        <f t="shared" si="5"/>
        <v>1</v>
      </c>
      <c r="M49" s="195"/>
      <c r="AJ49" s="285"/>
    </row>
    <row r="50" spans="2:37" ht="23.1" customHeight="1">
      <c r="B50" s="345">
        <v>10</v>
      </c>
      <c r="C50" s="346"/>
      <c r="D50" s="346" t="s">
        <v>393</v>
      </c>
      <c r="E50" s="375" t="s">
        <v>272</v>
      </c>
      <c r="F50" s="374">
        <v>40</v>
      </c>
      <c r="G50" s="461">
        <v>7.3999999999999996E-2</v>
      </c>
      <c r="H50" s="494">
        <v>0</v>
      </c>
      <c r="I50" s="462">
        <v>7.1999999999999995E-2</v>
      </c>
      <c r="J50" s="370">
        <f t="shared" si="4"/>
        <v>0.14599999999999999</v>
      </c>
      <c r="K50" s="491">
        <v>0.01</v>
      </c>
      <c r="L50" s="318">
        <f t="shared" si="5"/>
        <v>1</v>
      </c>
      <c r="M50" s="195"/>
      <c r="AJ50" s="285"/>
    </row>
    <row r="51" spans="2:37" ht="23.1" customHeight="1">
      <c r="B51" s="345">
        <f>B50+1</f>
        <v>11</v>
      </c>
      <c r="C51" s="346"/>
      <c r="D51" s="346" t="s">
        <v>394</v>
      </c>
      <c r="E51" s="375" t="s">
        <v>395</v>
      </c>
      <c r="F51" s="374">
        <v>701</v>
      </c>
      <c r="G51" s="461">
        <v>1.167</v>
      </c>
      <c r="H51" s="462">
        <v>0.64900000000000002</v>
      </c>
      <c r="I51" s="494">
        <v>0</v>
      </c>
      <c r="J51" s="370">
        <f t="shared" si="4"/>
        <v>1.8160000000000001</v>
      </c>
      <c r="K51" s="491">
        <v>0.24</v>
      </c>
      <c r="L51" s="318">
        <f t="shared" si="5"/>
        <v>1</v>
      </c>
      <c r="M51" s="195"/>
      <c r="AJ51" s="420"/>
    </row>
    <row r="52" spans="2:37" ht="23.1" customHeight="1">
      <c r="B52" s="345">
        <f t="shared" ref="B52:B58" si="6">B51+1</f>
        <v>12</v>
      </c>
      <c r="C52" s="346"/>
      <c r="D52" s="346" t="s">
        <v>396</v>
      </c>
      <c r="E52" s="375" t="s">
        <v>395</v>
      </c>
      <c r="F52" s="374">
        <v>560</v>
      </c>
      <c r="G52" s="461">
        <v>0.40799999999999997</v>
      </c>
      <c r="H52" s="462">
        <v>0.45300000000000001</v>
      </c>
      <c r="I52" s="494">
        <v>0</v>
      </c>
      <c r="J52" s="370">
        <f t="shared" si="4"/>
        <v>0.86099999999999999</v>
      </c>
      <c r="K52" s="491">
        <v>0.19</v>
      </c>
      <c r="L52" s="318">
        <f t="shared" si="5"/>
        <v>1</v>
      </c>
      <c r="M52" s="195"/>
      <c r="AJ52" s="420"/>
    </row>
    <row r="53" spans="2:37" ht="23.1" customHeight="1">
      <c r="B53" s="345">
        <f t="shared" si="6"/>
        <v>13</v>
      </c>
      <c r="C53" s="346"/>
      <c r="D53" s="346" t="s">
        <v>140</v>
      </c>
      <c r="E53" s="375" t="s">
        <v>273</v>
      </c>
      <c r="F53" s="374">
        <v>719</v>
      </c>
      <c r="G53" s="461">
        <v>0.20599999999999999</v>
      </c>
      <c r="H53" s="494">
        <v>0</v>
      </c>
      <c r="I53" s="462">
        <v>0.22900000000000001</v>
      </c>
      <c r="J53" s="370">
        <f t="shared" si="4"/>
        <v>0.435</v>
      </c>
      <c r="K53" s="491">
        <v>0.24</v>
      </c>
      <c r="L53" s="318">
        <f t="shared" si="5"/>
        <v>1</v>
      </c>
      <c r="M53" s="195"/>
      <c r="AJ53" s="420"/>
    </row>
    <row r="54" spans="2:37" ht="23.1" customHeight="1">
      <c r="B54" s="345">
        <f t="shared" si="6"/>
        <v>14</v>
      </c>
      <c r="C54" s="346" t="s">
        <v>397</v>
      </c>
      <c r="D54" s="346" t="s">
        <v>398</v>
      </c>
      <c r="E54" s="375" t="s">
        <v>272</v>
      </c>
      <c r="F54" s="374">
        <v>596</v>
      </c>
      <c r="G54" s="461">
        <v>0.35199999999999998</v>
      </c>
      <c r="H54" s="494">
        <v>0</v>
      </c>
      <c r="I54" s="462">
        <v>0.49</v>
      </c>
      <c r="J54" s="370">
        <f t="shared" si="4"/>
        <v>0.84199999999999997</v>
      </c>
      <c r="K54" s="491">
        <v>0.24</v>
      </c>
      <c r="L54" s="318">
        <f t="shared" si="5"/>
        <v>1</v>
      </c>
      <c r="M54" s="195"/>
      <c r="AJ54" s="420"/>
    </row>
    <row r="55" spans="2:37" ht="23.1" customHeight="1">
      <c r="B55" s="345">
        <f t="shared" si="6"/>
        <v>15</v>
      </c>
      <c r="C55" s="346"/>
      <c r="D55" s="346" t="s">
        <v>399</v>
      </c>
      <c r="E55" s="375" t="s">
        <v>272</v>
      </c>
      <c r="F55" s="374">
        <v>119</v>
      </c>
      <c r="G55" s="461">
        <v>0</v>
      </c>
      <c r="H55" s="494">
        <v>0</v>
      </c>
      <c r="I55" s="462">
        <v>0.108</v>
      </c>
      <c r="J55" s="370">
        <f t="shared" si="4"/>
        <v>0.108</v>
      </c>
      <c r="K55" s="491">
        <v>0.04</v>
      </c>
      <c r="L55" s="318">
        <f t="shared" si="5"/>
        <v>1</v>
      </c>
      <c r="M55" s="195"/>
      <c r="AJ55" s="420"/>
    </row>
    <row r="56" spans="2:37" ht="23.1" customHeight="1">
      <c r="B56" s="345">
        <f t="shared" si="6"/>
        <v>16</v>
      </c>
      <c r="C56" s="346"/>
      <c r="D56" s="346" t="s">
        <v>400</v>
      </c>
      <c r="E56" s="375" t="s">
        <v>401</v>
      </c>
      <c r="F56" s="374">
        <v>70</v>
      </c>
      <c r="G56" s="461">
        <v>0</v>
      </c>
      <c r="H56" s="494">
        <v>0</v>
      </c>
      <c r="I56" s="462">
        <v>2.7E-2</v>
      </c>
      <c r="J56" s="370">
        <f t="shared" si="4"/>
        <v>2.7E-2</v>
      </c>
      <c r="K56" s="491">
        <v>0.02</v>
      </c>
      <c r="L56" s="318">
        <f t="shared" si="5"/>
        <v>1</v>
      </c>
      <c r="M56" s="195"/>
      <c r="AJ56" s="420"/>
    </row>
    <row r="57" spans="2:37" ht="23.1" customHeight="1">
      <c r="B57" s="345">
        <f t="shared" si="6"/>
        <v>17</v>
      </c>
      <c r="C57" s="346" t="s">
        <v>14</v>
      </c>
      <c r="D57" s="346" t="s">
        <v>402</v>
      </c>
      <c r="E57" s="375" t="s">
        <v>403</v>
      </c>
      <c r="F57" s="374">
        <v>2036</v>
      </c>
      <c r="G57" s="461">
        <v>0</v>
      </c>
      <c r="H57" s="462">
        <v>0.20100000000000001</v>
      </c>
      <c r="I57" s="462">
        <v>0.503</v>
      </c>
      <c r="J57" s="370">
        <f t="shared" si="4"/>
        <v>0.70399999999999996</v>
      </c>
      <c r="K57" s="491">
        <v>0.69</v>
      </c>
      <c r="L57" s="318">
        <f t="shared" si="5"/>
        <v>1</v>
      </c>
      <c r="M57" s="195"/>
      <c r="AJ57" s="420"/>
    </row>
    <row r="58" spans="2:37" ht="23.1" customHeight="1" thickBot="1">
      <c r="B58" s="345">
        <f t="shared" si="6"/>
        <v>18</v>
      </c>
      <c r="C58" s="421"/>
      <c r="D58" s="421" t="s">
        <v>404</v>
      </c>
      <c r="E58" s="422" t="s">
        <v>405</v>
      </c>
      <c r="F58" s="423">
        <v>1296</v>
      </c>
      <c r="G58" s="461">
        <v>0</v>
      </c>
      <c r="H58" s="462">
        <v>7.1999999999999995E-2</v>
      </c>
      <c r="I58" s="462">
        <v>0</v>
      </c>
      <c r="J58" s="370">
        <f t="shared" si="4"/>
        <v>7.1999999999999995E-2</v>
      </c>
      <c r="K58" s="491">
        <v>0.32</v>
      </c>
      <c r="L58" s="318">
        <f t="shared" si="5"/>
        <v>0.22499999999999998</v>
      </c>
      <c r="M58" s="195"/>
      <c r="AJ58" s="420"/>
    </row>
    <row r="59" spans="2:37" ht="23.1" customHeight="1" thickBot="1">
      <c r="B59" s="294" t="s">
        <v>322</v>
      </c>
      <c r="C59" s="563" t="s">
        <v>120</v>
      </c>
      <c r="D59" s="563"/>
      <c r="E59" s="313"/>
      <c r="F59" s="320">
        <f>SUM(F41:F58)</f>
        <v>49503</v>
      </c>
      <c r="G59" s="306">
        <f>SUM(G41:G58)</f>
        <v>17.987000000000002</v>
      </c>
      <c r="H59" s="306">
        <f>SUM(H41:H58)</f>
        <v>9.5820000000000007</v>
      </c>
      <c r="I59" s="306">
        <f>SUM(I41:I58)</f>
        <v>9.8459999999999983</v>
      </c>
      <c r="J59" s="306">
        <f>SUM(G59+H59+I59)</f>
        <v>37.414999999999999</v>
      </c>
      <c r="K59" s="297">
        <f>SUM(K41:K58)</f>
        <v>14.352999999999998</v>
      </c>
      <c r="L59" s="298"/>
      <c r="M59" s="195"/>
    </row>
    <row r="60" spans="2:37" ht="23.1" customHeight="1" thickBot="1">
      <c r="B60" s="294" t="s">
        <v>71</v>
      </c>
      <c r="C60" s="563" t="s">
        <v>72</v>
      </c>
      <c r="D60" s="563"/>
      <c r="E60" s="313"/>
      <c r="F60" s="376"/>
      <c r="G60" s="377"/>
      <c r="H60" s="315"/>
      <c r="I60" s="315"/>
      <c r="J60" s="315"/>
      <c r="K60" s="315"/>
      <c r="L60" s="317"/>
      <c r="M60" s="194"/>
    </row>
    <row r="61" spans="2:37" ht="26.25" customHeight="1">
      <c r="B61" s="340">
        <v>1</v>
      </c>
      <c r="C61" s="341" t="s">
        <v>13</v>
      </c>
      <c r="D61" s="341" t="s">
        <v>161</v>
      </c>
      <c r="E61" s="368" t="s">
        <v>274</v>
      </c>
      <c r="F61" s="372">
        <v>1379</v>
      </c>
      <c r="G61" s="452">
        <v>0</v>
      </c>
      <c r="H61" s="452">
        <v>0.26900000000000002</v>
      </c>
      <c r="I61" s="452">
        <v>0.126</v>
      </c>
      <c r="J61" s="378">
        <f>G61+H61+I61</f>
        <v>0.39500000000000002</v>
      </c>
      <c r="K61" s="460">
        <v>0.36099999999999999</v>
      </c>
      <c r="L61" s="318">
        <f t="shared" ref="L61:L73" si="7">IF(K61=0,0,(IF(J61/K61&gt;1,1,J61/K61)))</f>
        <v>1</v>
      </c>
      <c r="M61" s="189"/>
      <c r="AK61" s="234" t="s">
        <v>333</v>
      </c>
    </row>
    <row r="62" spans="2:37" ht="27" customHeight="1">
      <c r="B62" s="345">
        <v>2</v>
      </c>
      <c r="C62" s="346"/>
      <c r="D62" s="346" t="s">
        <v>134</v>
      </c>
      <c r="E62" s="371" t="s">
        <v>275</v>
      </c>
      <c r="F62" s="374">
        <v>989</v>
      </c>
      <c r="G62" s="453">
        <v>1.4350000000000001</v>
      </c>
      <c r="H62" s="453">
        <v>0</v>
      </c>
      <c r="I62" s="454">
        <v>0.438</v>
      </c>
      <c r="J62" s="378">
        <f>I62+H62+G62</f>
        <v>1.873</v>
      </c>
      <c r="K62" s="460">
        <v>0.39800000000000002</v>
      </c>
      <c r="L62" s="318">
        <f t="shared" si="7"/>
        <v>1</v>
      </c>
      <c r="M62" s="419">
        <f t="shared" ref="M62:AI62" si="8">IF(L62=0,0,(IF(K62/L62&gt;1,1,K62/L62)))</f>
        <v>0.39800000000000002</v>
      </c>
      <c r="N62" s="419">
        <f t="shared" si="8"/>
        <v>1</v>
      </c>
      <c r="O62" s="419">
        <f t="shared" si="8"/>
        <v>0.39800000000000002</v>
      </c>
      <c r="P62" s="419">
        <f t="shared" si="8"/>
        <v>1</v>
      </c>
      <c r="Q62" s="419">
        <f t="shared" si="8"/>
        <v>0.39800000000000002</v>
      </c>
      <c r="R62" s="419">
        <f t="shared" si="8"/>
        <v>1</v>
      </c>
      <c r="S62" s="419">
        <f t="shared" si="8"/>
        <v>0.39800000000000002</v>
      </c>
      <c r="T62" s="419">
        <f t="shared" si="8"/>
        <v>1</v>
      </c>
      <c r="U62" s="419">
        <f t="shared" si="8"/>
        <v>0.39800000000000002</v>
      </c>
      <c r="V62" s="419">
        <f t="shared" si="8"/>
        <v>1</v>
      </c>
      <c r="W62" s="419">
        <f t="shared" si="8"/>
        <v>0.39800000000000002</v>
      </c>
      <c r="X62" s="419">
        <f t="shared" si="8"/>
        <v>1</v>
      </c>
      <c r="Y62" s="419">
        <f t="shared" si="8"/>
        <v>0.39800000000000002</v>
      </c>
      <c r="Z62" s="419">
        <f t="shared" si="8"/>
        <v>1</v>
      </c>
      <c r="AA62" s="419">
        <f t="shared" si="8"/>
        <v>0.39800000000000002</v>
      </c>
      <c r="AB62" s="419">
        <f t="shared" si="8"/>
        <v>1</v>
      </c>
      <c r="AC62" s="419">
        <f t="shared" si="8"/>
        <v>0.39800000000000002</v>
      </c>
      <c r="AD62" s="419">
        <f t="shared" si="8"/>
        <v>1</v>
      </c>
      <c r="AE62" s="419">
        <f t="shared" si="8"/>
        <v>0.39800000000000002</v>
      </c>
      <c r="AF62" s="419">
        <f t="shared" si="8"/>
        <v>1</v>
      </c>
      <c r="AG62" s="419">
        <f t="shared" si="8"/>
        <v>0.39800000000000002</v>
      </c>
      <c r="AH62" s="419">
        <f t="shared" si="8"/>
        <v>1</v>
      </c>
      <c r="AI62" s="419">
        <f t="shared" si="8"/>
        <v>0.39800000000000002</v>
      </c>
    </row>
    <row r="63" spans="2:37" ht="23.1" customHeight="1">
      <c r="B63" s="345">
        <v>3</v>
      </c>
      <c r="C63" s="346" t="s">
        <v>18</v>
      </c>
      <c r="D63" s="346" t="s">
        <v>319</v>
      </c>
      <c r="E63" s="371" t="s">
        <v>320</v>
      </c>
      <c r="F63" s="374">
        <v>9818</v>
      </c>
      <c r="G63" s="453">
        <v>0</v>
      </c>
      <c r="H63" s="453">
        <v>0</v>
      </c>
      <c r="I63" s="453">
        <v>0</v>
      </c>
      <c r="J63" s="378">
        <f>I63+H63+G63</f>
        <v>0</v>
      </c>
      <c r="K63" s="460">
        <v>0</v>
      </c>
      <c r="L63" s="318">
        <f t="shared" si="7"/>
        <v>0</v>
      </c>
      <c r="M63" s="189"/>
    </row>
    <row r="64" spans="2:37" ht="23.1" customHeight="1">
      <c r="B64" s="345">
        <v>4</v>
      </c>
      <c r="C64" s="346" t="s">
        <v>20</v>
      </c>
      <c r="D64" s="346" t="s">
        <v>135</v>
      </c>
      <c r="E64" s="371" t="s">
        <v>277</v>
      </c>
      <c r="F64" s="374">
        <v>1590</v>
      </c>
      <c r="G64" s="455">
        <v>0</v>
      </c>
      <c r="H64" s="453">
        <v>0.60099999999999998</v>
      </c>
      <c r="I64" s="456"/>
      <c r="J64" s="378">
        <v>0</v>
      </c>
      <c r="K64" s="460">
        <v>0.52900000000000003</v>
      </c>
      <c r="L64" s="318">
        <v>1</v>
      </c>
      <c r="M64" s="189"/>
    </row>
    <row r="65" spans="2:40" ht="23.1" customHeight="1">
      <c r="B65" s="345">
        <v>5</v>
      </c>
      <c r="C65" s="346" t="s">
        <v>24</v>
      </c>
      <c r="D65" s="379" t="s">
        <v>236</v>
      </c>
      <c r="E65" s="371" t="s">
        <v>278</v>
      </c>
      <c r="F65" s="374">
        <v>163</v>
      </c>
      <c r="G65" s="453">
        <v>0</v>
      </c>
      <c r="H65" s="453">
        <v>7.3999999999999996E-2</v>
      </c>
      <c r="I65" s="453"/>
      <c r="J65" s="378">
        <f>G65+H65+I65</f>
        <v>7.3999999999999996E-2</v>
      </c>
      <c r="K65" s="460">
        <v>6.4000000000000001E-2</v>
      </c>
      <c r="L65" s="318">
        <f t="shared" si="7"/>
        <v>1</v>
      </c>
      <c r="M65" s="189"/>
      <c r="AN65" s="415"/>
    </row>
    <row r="66" spans="2:40" ht="23.1" customHeight="1">
      <c r="B66" s="345">
        <v>6</v>
      </c>
      <c r="C66" s="346" t="s">
        <v>22</v>
      </c>
      <c r="D66" s="346" t="s">
        <v>136</v>
      </c>
      <c r="E66" s="371" t="s">
        <v>279</v>
      </c>
      <c r="F66" s="374">
        <v>1302</v>
      </c>
      <c r="G66" s="453">
        <v>9.8000000000000004E-2</v>
      </c>
      <c r="H66" s="453">
        <v>0</v>
      </c>
      <c r="I66" s="453">
        <v>0</v>
      </c>
      <c r="J66" s="378">
        <f>+I66+H66+G66</f>
        <v>9.8000000000000004E-2</v>
      </c>
      <c r="K66" s="460">
        <v>0</v>
      </c>
      <c r="L66" s="318">
        <v>1</v>
      </c>
      <c r="M66" s="189"/>
    </row>
    <row r="67" spans="2:40" ht="24" customHeight="1">
      <c r="B67" s="345">
        <v>7</v>
      </c>
      <c r="C67" s="346" t="s">
        <v>24</v>
      </c>
      <c r="D67" s="346" t="s">
        <v>25</v>
      </c>
      <c r="E67" s="371" t="s">
        <v>280</v>
      </c>
      <c r="F67" s="374">
        <v>2805</v>
      </c>
      <c r="G67" s="453">
        <v>0</v>
      </c>
      <c r="H67" s="451">
        <v>0.86099999999999999</v>
      </c>
      <c r="I67" s="453">
        <v>1.835</v>
      </c>
      <c r="J67" s="378">
        <f>+I67+H67+G67</f>
        <v>2.6959999999999997</v>
      </c>
      <c r="K67" s="460">
        <v>2.4729999999999999</v>
      </c>
      <c r="L67" s="318">
        <f t="shared" si="7"/>
        <v>1</v>
      </c>
      <c r="M67" s="189"/>
    </row>
    <row r="68" spans="2:40" ht="23.1" customHeight="1">
      <c r="B68" s="345">
        <v>8</v>
      </c>
      <c r="C68" s="346"/>
      <c r="D68" s="346" t="s">
        <v>137</v>
      </c>
      <c r="E68" s="371" t="s">
        <v>281</v>
      </c>
      <c r="F68" s="374">
        <v>683</v>
      </c>
      <c r="G68" s="453">
        <v>0</v>
      </c>
      <c r="H68" s="457"/>
      <c r="I68" s="453">
        <v>0.14699999999999999</v>
      </c>
      <c r="J68" s="378">
        <f>+I68+H68+G68</f>
        <v>0.14699999999999999</v>
      </c>
      <c r="K68" s="460">
        <v>0.125</v>
      </c>
      <c r="L68" s="318">
        <f t="shared" si="7"/>
        <v>1</v>
      </c>
      <c r="M68" s="189"/>
    </row>
    <row r="69" spans="2:40" ht="23.1" customHeight="1">
      <c r="B69" s="345">
        <v>9</v>
      </c>
      <c r="C69" s="346" t="s">
        <v>26</v>
      </c>
      <c r="D69" s="346" t="s">
        <v>27</v>
      </c>
      <c r="E69" s="371" t="s">
        <v>282</v>
      </c>
      <c r="F69" s="374">
        <v>2617</v>
      </c>
      <c r="G69" s="453">
        <v>0</v>
      </c>
      <c r="H69" s="453">
        <v>0</v>
      </c>
      <c r="I69" s="453">
        <v>0</v>
      </c>
      <c r="J69" s="378">
        <f>G69+H69+I69</f>
        <v>0</v>
      </c>
      <c r="K69" s="460">
        <v>0</v>
      </c>
      <c r="L69" s="318">
        <f t="shared" si="7"/>
        <v>0</v>
      </c>
      <c r="M69" s="189"/>
    </row>
    <row r="70" spans="2:40" ht="23.1" customHeight="1">
      <c r="B70" s="345">
        <v>10</v>
      </c>
      <c r="C70" s="346"/>
      <c r="D70" s="346" t="s">
        <v>130</v>
      </c>
      <c r="E70" s="371" t="s">
        <v>283</v>
      </c>
      <c r="F70" s="374">
        <v>1536</v>
      </c>
      <c r="G70" s="458">
        <v>0</v>
      </c>
      <c r="H70" s="458">
        <v>0</v>
      </c>
      <c r="I70" s="458">
        <v>0</v>
      </c>
      <c r="J70" s="378">
        <f t="shared" ref="J70:J73" si="9">G70+H70+I70</f>
        <v>0</v>
      </c>
      <c r="K70" s="460">
        <v>0</v>
      </c>
      <c r="L70" s="318">
        <f t="shared" si="7"/>
        <v>0</v>
      </c>
      <c r="M70" s="249">
        <v>1.0309999999999999</v>
      </c>
    </row>
    <row r="71" spans="2:40" ht="23.1" customHeight="1">
      <c r="B71" s="345">
        <v>11</v>
      </c>
      <c r="C71" s="346" t="s">
        <v>18</v>
      </c>
      <c r="D71" s="346" t="s">
        <v>334</v>
      </c>
      <c r="E71" s="371" t="s">
        <v>276</v>
      </c>
      <c r="F71" s="374">
        <v>7938</v>
      </c>
      <c r="G71" s="453">
        <v>53.063000000000002</v>
      </c>
      <c r="H71" s="456"/>
      <c r="I71" s="453">
        <v>3.05</v>
      </c>
      <c r="J71" s="378">
        <f t="shared" si="9"/>
        <v>56.113</v>
      </c>
      <c r="K71" s="460">
        <v>2.867</v>
      </c>
      <c r="L71" s="318">
        <f t="shared" si="7"/>
        <v>1</v>
      </c>
      <c r="M71" s="189"/>
    </row>
    <row r="72" spans="2:40" ht="23.25" customHeight="1">
      <c r="B72" s="345">
        <v>12</v>
      </c>
      <c r="C72" s="346"/>
      <c r="D72" s="346" t="s">
        <v>221</v>
      </c>
      <c r="E72" s="371" t="s">
        <v>276</v>
      </c>
      <c r="F72" s="374">
        <v>16055</v>
      </c>
      <c r="G72" s="453">
        <v>28.343</v>
      </c>
      <c r="H72" s="456"/>
      <c r="I72" s="453">
        <v>11.3</v>
      </c>
      <c r="J72" s="378">
        <f t="shared" si="9"/>
        <v>39.643000000000001</v>
      </c>
      <c r="K72" s="460">
        <v>10.903</v>
      </c>
      <c r="L72" s="318">
        <f t="shared" si="7"/>
        <v>1</v>
      </c>
      <c r="M72" s="189"/>
    </row>
    <row r="73" spans="2:40" ht="23.1" customHeight="1" thickBot="1">
      <c r="B73" s="350">
        <v>13</v>
      </c>
      <c r="C73" s="351"/>
      <c r="D73" s="351" t="s">
        <v>222</v>
      </c>
      <c r="E73" s="380" t="s">
        <v>284</v>
      </c>
      <c r="F73" s="381">
        <v>37451</v>
      </c>
      <c r="G73" s="459">
        <v>0</v>
      </c>
      <c r="H73" s="459">
        <v>15.452999999999999</v>
      </c>
      <c r="I73" s="459">
        <v>10.093999999999999</v>
      </c>
      <c r="J73" s="378">
        <f t="shared" si="9"/>
        <v>25.546999999999997</v>
      </c>
      <c r="K73" s="460">
        <v>23.937999999999999</v>
      </c>
      <c r="L73" s="318">
        <f t="shared" si="7"/>
        <v>1</v>
      </c>
      <c r="M73" s="189"/>
    </row>
    <row r="74" spans="2:40" ht="23.1" customHeight="1" thickBot="1">
      <c r="B74" s="294"/>
      <c r="C74" s="563" t="s">
        <v>121</v>
      </c>
      <c r="D74" s="563"/>
      <c r="E74" s="320"/>
      <c r="F74" s="320">
        <f>SUM(F61:F73)</f>
        <v>84326</v>
      </c>
      <c r="G74" s="321">
        <f>SUM(G61:G73)</f>
        <v>82.939000000000007</v>
      </c>
      <c r="H74" s="307">
        <f>SUM(H61:H73)</f>
        <v>17.257999999999999</v>
      </c>
      <c r="I74" s="307">
        <f>SUM(I61:I73)</f>
        <v>26.990000000000002</v>
      </c>
      <c r="J74" s="322">
        <f>+I74+H74+G74</f>
        <v>127.18700000000001</v>
      </c>
      <c r="K74" s="307">
        <f>SUM(K61:K73)</f>
        <v>41.658000000000001</v>
      </c>
      <c r="L74" s="307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385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386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6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41:L58 L10:L38">
    <cfRule type="cellIs" dxfId="19" priority="21" operator="between">
      <formula>0.3</formula>
      <formula>0.5</formula>
    </cfRule>
    <cfRule type="cellIs" dxfId="18" priority="22" operator="between">
      <formula>0.5</formula>
      <formula>0.7</formula>
    </cfRule>
    <cfRule type="cellIs" dxfId="17" priority="23" operator="greaterThan">
      <formula>0.7</formula>
    </cfRule>
    <cfRule type="cellIs" dxfId="16" priority="24" operator="lessThan">
      <formula>0.3</formula>
    </cfRule>
  </conditionalFormatting>
  <conditionalFormatting sqref="L61:L73">
    <cfRule type="cellIs" dxfId="15" priority="1" operator="between">
      <formula>0.3</formula>
      <formula>0.5</formula>
    </cfRule>
    <cfRule type="cellIs" dxfId="14" priority="2" operator="between">
      <formula>0.5</formula>
      <formula>0.7</formula>
    </cfRule>
    <cfRule type="cellIs" dxfId="13" priority="3" operator="greaterThan">
      <formula>0.7</formula>
    </cfRule>
    <cfRule type="cellIs" dxfId="12" priority="4" operator="lessThan">
      <formula>0.3</formula>
    </cfRule>
  </conditionalFormatting>
  <conditionalFormatting sqref="M62:AI62">
    <cfRule type="cellIs" dxfId="11" priority="17" operator="between">
      <formula>0.3</formula>
      <formula>0.5</formula>
    </cfRule>
    <cfRule type="cellIs" dxfId="10" priority="18" operator="between">
      <formula>0.5</formula>
      <formula>0.7</formula>
    </cfRule>
    <cfRule type="cellIs" dxfId="9" priority="19" operator="greaterThan">
      <formula>0.7</formula>
    </cfRule>
    <cfRule type="cellIs" dxfId="8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opLeftCell="A33" zoomScale="60" zoomScaleNormal="60" workbookViewId="0">
      <selection activeCell="A42" sqref="A42:M62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4" t="s">
        <v>224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190"/>
      <c r="O2" s="190"/>
      <c r="P2" s="190"/>
    </row>
    <row r="3" spans="2:44" ht="21" customHeight="1">
      <c r="B3" s="554" t="s">
        <v>388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190"/>
      <c r="O3" s="190"/>
      <c r="P3" s="190"/>
    </row>
    <row r="4" spans="2:44" ht="21" customHeight="1">
      <c r="B4" s="554" t="str">
        <f>'PC-JT-SL'!$B$3:$L$3</f>
        <v xml:space="preserve">MINGGU ke I SEPTEMBER ( Tgl. 2 SEPTEMBER s/d 8 SEPTEMBER 2025 )  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5" t="s">
        <v>0</v>
      </c>
      <c r="C6" s="557" t="s">
        <v>245</v>
      </c>
      <c r="D6" s="576"/>
      <c r="E6" s="557" t="s">
        <v>4</v>
      </c>
      <c r="F6" s="438"/>
      <c r="G6" s="445" t="s">
        <v>45</v>
      </c>
      <c r="H6" s="438" t="s">
        <v>51</v>
      </c>
      <c r="I6" s="559" t="s">
        <v>48</v>
      </c>
      <c r="J6" s="559"/>
      <c r="K6" s="438" t="s">
        <v>51</v>
      </c>
      <c r="L6" s="438" t="s">
        <v>51</v>
      </c>
      <c r="M6" s="439" t="s">
        <v>54</v>
      </c>
      <c r="N6" s="190"/>
      <c r="O6" s="190"/>
      <c r="P6" s="190"/>
    </row>
    <row r="7" spans="2:44" ht="21" customHeight="1">
      <c r="B7" s="556"/>
      <c r="C7" s="560"/>
      <c r="D7" s="560"/>
      <c r="E7" s="558"/>
      <c r="F7" s="440" t="s">
        <v>52</v>
      </c>
      <c r="G7" s="446" t="s">
        <v>46</v>
      </c>
      <c r="H7" s="440" t="s">
        <v>56</v>
      </c>
      <c r="I7" s="440" t="s">
        <v>49</v>
      </c>
      <c r="J7" s="440" t="s">
        <v>50</v>
      </c>
      <c r="K7" s="440" t="s">
        <v>52</v>
      </c>
      <c r="L7" s="440" t="s">
        <v>244</v>
      </c>
      <c r="M7" s="561" t="s">
        <v>55</v>
      </c>
      <c r="N7" s="191"/>
      <c r="O7" s="191"/>
      <c r="P7" s="191"/>
    </row>
    <row r="8" spans="2:44" ht="21" customHeight="1">
      <c r="B8" s="556"/>
      <c r="C8" s="560"/>
      <c r="D8" s="560"/>
      <c r="E8" s="558"/>
      <c r="F8" s="441"/>
      <c r="G8" s="447" t="s">
        <v>47</v>
      </c>
      <c r="H8" s="441" t="s">
        <v>406</v>
      </c>
      <c r="I8" s="441" t="s">
        <v>406</v>
      </c>
      <c r="J8" s="441" t="s">
        <v>406</v>
      </c>
      <c r="K8" s="441" t="s">
        <v>406</v>
      </c>
      <c r="L8" s="441" t="s">
        <v>406</v>
      </c>
      <c r="M8" s="562"/>
      <c r="N8" s="192"/>
      <c r="O8" s="192"/>
      <c r="P8" s="192"/>
    </row>
    <row r="9" spans="2:44" ht="21" customHeight="1" thickBot="1">
      <c r="B9" s="442">
        <v>1</v>
      </c>
      <c r="C9" s="443">
        <v>2</v>
      </c>
      <c r="D9" s="443"/>
      <c r="E9" s="443">
        <v>3</v>
      </c>
      <c r="F9" s="443">
        <v>4</v>
      </c>
      <c r="G9" s="449">
        <v>5</v>
      </c>
      <c r="H9" s="443">
        <v>5</v>
      </c>
      <c r="I9" s="443">
        <v>6</v>
      </c>
      <c r="J9" s="443">
        <v>7</v>
      </c>
      <c r="K9" s="443" t="s">
        <v>58</v>
      </c>
      <c r="L9" s="443">
        <v>9</v>
      </c>
      <c r="M9" s="444">
        <v>10</v>
      </c>
      <c r="N9" s="190"/>
      <c r="O9" s="190"/>
      <c r="P9" s="190"/>
    </row>
    <row r="10" spans="2:44" ht="27" customHeight="1" thickBot="1">
      <c r="B10" s="286" t="s">
        <v>75</v>
      </c>
      <c r="C10" s="567" t="s">
        <v>76</v>
      </c>
      <c r="D10" s="567"/>
      <c r="E10" s="567"/>
      <c r="F10" s="327"/>
      <c r="G10" s="328"/>
      <c r="H10" s="573"/>
      <c r="I10" s="567"/>
      <c r="J10" s="567"/>
      <c r="K10" s="567"/>
      <c r="L10" s="329"/>
      <c r="M10" s="330"/>
      <c r="N10" s="218"/>
      <c r="O10" s="218"/>
      <c r="P10" s="218"/>
    </row>
    <row r="11" spans="2:44" ht="21" hidden="1" customHeight="1">
      <c r="B11" s="333">
        <v>1</v>
      </c>
      <c r="C11" s="502" t="s">
        <v>41</v>
      </c>
      <c r="D11" s="503" t="s">
        <v>42</v>
      </c>
      <c r="E11" s="504" t="s">
        <v>42</v>
      </c>
      <c r="F11" s="505" t="s">
        <v>97</v>
      </c>
      <c r="G11" s="504">
        <v>1049</v>
      </c>
      <c r="H11" s="506"/>
      <c r="I11" s="506">
        <v>0.33</v>
      </c>
      <c r="J11" s="507"/>
      <c r="K11" s="335">
        <f t="shared" ref="K11:K40" si="0">H11+I11+J11</f>
        <v>0.33</v>
      </c>
      <c r="L11" s="490">
        <v>0.33</v>
      </c>
      <c r="M11" s="418">
        <f>IF(L11=0,0,(IF(K11/L11&gt;1,1,K11/L11)))</f>
        <v>1</v>
      </c>
      <c r="O11" s="233"/>
      <c r="P11" s="217"/>
      <c r="Q11" s="217"/>
      <c r="AQ11" s="199">
        <f>I11+J11</f>
        <v>0.33</v>
      </c>
      <c r="AR11" s="233" t="s">
        <v>336</v>
      </c>
    </row>
    <row r="12" spans="2:44" ht="22.5" hidden="1" customHeight="1">
      <c r="B12" s="336">
        <f>+B11+1</f>
        <v>2</v>
      </c>
      <c r="C12" s="508"/>
      <c r="D12" s="509" t="s">
        <v>97</v>
      </c>
      <c r="E12" s="510" t="s">
        <v>97</v>
      </c>
      <c r="F12" s="511" t="s">
        <v>97</v>
      </c>
      <c r="G12" s="510">
        <v>1093</v>
      </c>
      <c r="H12" s="506"/>
      <c r="I12" s="506">
        <v>0.83</v>
      </c>
      <c r="J12" s="506"/>
      <c r="K12" s="335">
        <f t="shared" si="0"/>
        <v>0.83</v>
      </c>
      <c r="L12" s="490">
        <v>0.83</v>
      </c>
      <c r="M12" s="418">
        <f t="shared" ref="M12:M40" si="1">IF(L12=0,0,(IF(K12/L12&gt;1,1,K12/L12)))</f>
        <v>1</v>
      </c>
      <c r="O12" s="217"/>
      <c r="P12" s="217"/>
      <c r="Q12" s="217"/>
      <c r="AQ12" s="199">
        <f>I12+J12</f>
        <v>0.83</v>
      </c>
    </row>
    <row r="13" spans="2:44" ht="24.75" hidden="1" customHeight="1">
      <c r="B13" s="336">
        <f>+B12+1</f>
        <v>3</v>
      </c>
      <c r="C13" s="508"/>
      <c r="D13" s="509" t="s">
        <v>98</v>
      </c>
      <c r="E13" s="510" t="s">
        <v>98</v>
      </c>
      <c r="F13" s="511" t="s">
        <v>409</v>
      </c>
      <c r="G13" s="510">
        <v>3633</v>
      </c>
      <c r="H13" s="506">
        <v>1.1599999999999999</v>
      </c>
      <c r="I13" s="507"/>
      <c r="J13" s="506">
        <v>4.5999999999999996</v>
      </c>
      <c r="K13" s="335">
        <f t="shared" si="0"/>
        <v>5.76</v>
      </c>
      <c r="L13" s="490">
        <v>4.5999999999999996</v>
      </c>
      <c r="M13" s="418">
        <f t="shared" si="1"/>
        <v>1</v>
      </c>
      <c r="O13" s="217"/>
      <c r="P13" s="217"/>
      <c r="Q13" s="217"/>
      <c r="AQ13" s="199">
        <f>I13+J13</f>
        <v>4.5999999999999996</v>
      </c>
    </row>
    <row r="14" spans="2:44" ht="21" hidden="1" customHeight="1">
      <c r="B14" s="336">
        <f>+B13+1</f>
        <v>4</v>
      </c>
      <c r="C14" s="508"/>
      <c r="D14" s="509" t="s">
        <v>99</v>
      </c>
      <c r="E14" s="508" t="s">
        <v>99</v>
      </c>
      <c r="F14" s="511" t="s">
        <v>410</v>
      </c>
      <c r="G14" s="508">
        <v>504</v>
      </c>
      <c r="H14" s="506"/>
      <c r="I14" s="506">
        <v>0</v>
      </c>
      <c r="J14" s="507"/>
      <c r="K14" s="335">
        <f t="shared" si="0"/>
        <v>0</v>
      </c>
      <c r="L14" s="490">
        <v>0</v>
      </c>
      <c r="M14" s="418">
        <f t="shared" si="1"/>
        <v>0</v>
      </c>
      <c r="O14" s="217"/>
      <c r="P14" s="217"/>
      <c r="Q14" s="217"/>
      <c r="AQ14" s="199">
        <f>I14+J14</f>
        <v>0</v>
      </c>
    </row>
    <row r="15" spans="2:44" ht="21" hidden="1" customHeight="1">
      <c r="B15" s="336">
        <f t="shared" ref="B15:B36" si="2">+B14+1</f>
        <v>5</v>
      </c>
      <c r="C15" s="508" t="s">
        <v>16</v>
      </c>
      <c r="D15" s="509" t="s">
        <v>17</v>
      </c>
      <c r="E15" s="510" t="s">
        <v>17</v>
      </c>
      <c r="F15" s="511" t="s">
        <v>17</v>
      </c>
      <c r="G15" s="510">
        <v>1448</v>
      </c>
      <c r="H15" s="506"/>
      <c r="I15" s="506">
        <v>0.96</v>
      </c>
      <c r="J15" s="507"/>
      <c r="K15" s="335">
        <f t="shared" si="0"/>
        <v>0.96</v>
      </c>
      <c r="L15" s="490">
        <v>0.96</v>
      </c>
      <c r="M15" s="418">
        <f t="shared" si="1"/>
        <v>1</v>
      </c>
      <c r="O15" s="217"/>
      <c r="P15" s="217"/>
      <c r="Q15" s="217"/>
      <c r="AQ15" s="199"/>
    </row>
    <row r="16" spans="2:44" ht="21" hidden="1" customHeight="1">
      <c r="B16" s="336">
        <f t="shared" si="2"/>
        <v>6</v>
      </c>
      <c r="C16" s="508" t="s">
        <v>40</v>
      </c>
      <c r="D16" s="509" t="s">
        <v>411</v>
      </c>
      <c r="E16" s="508" t="s">
        <v>411</v>
      </c>
      <c r="F16" s="511" t="s">
        <v>412</v>
      </c>
      <c r="G16" s="508">
        <v>270</v>
      </c>
      <c r="H16" s="506"/>
      <c r="I16" s="506">
        <v>0.98</v>
      </c>
      <c r="J16" s="507"/>
      <c r="K16" s="335">
        <f t="shared" si="0"/>
        <v>0.98</v>
      </c>
      <c r="L16" s="490">
        <v>0.98</v>
      </c>
      <c r="M16" s="418">
        <f t="shared" si="1"/>
        <v>1</v>
      </c>
      <c r="O16" s="217"/>
      <c r="P16" s="217"/>
      <c r="Q16" s="217"/>
      <c r="AQ16" s="199"/>
    </row>
    <row r="17" spans="2:43" ht="21" hidden="1" customHeight="1">
      <c r="B17" s="336">
        <f t="shared" si="2"/>
        <v>7</v>
      </c>
      <c r="C17" s="508" t="s">
        <v>36</v>
      </c>
      <c r="D17" s="509" t="s">
        <v>413</v>
      </c>
      <c r="E17" s="510" t="s">
        <v>413</v>
      </c>
      <c r="F17" s="511" t="s">
        <v>412</v>
      </c>
      <c r="G17" s="510">
        <v>2532</v>
      </c>
      <c r="H17" s="506"/>
      <c r="I17" s="506">
        <v>0</v>
      </c>
      <c r="J17" s="506">
        <v>0</v>
      </c>
      <c r="K17" s="335">
        <f t="shared" si="0"/>
        <v>0</v>
      </c>
      <c r="L17" s="490">
        <v>0</v>
      </c>
      <c r="M17" s="418">
        <f t="shared" si="1"/>
        <v>0</v>
      </c>
      <c r="O17" s="217"/>
      <c r="P17" s="217"/>
      <c r="Q17" s="217"/>
      <c r="AQ17" s="199"/>
    </row>
    <row r="18" spans="2:43" ht="21" hidden="1" customHeight="1">
      <c r="B18" s="336">
        <f t="shared" si="2"/>
        <v>8</v>
      </c>
      <c r="C18" s="508"/>
      <c r="D18" s="509" t="s">
        <v>414</v>
      </c>
      <c r="E18" s="508" t="s">
        <v>414</v>
      </c>
      <c r="F18" s="511" t="s">
        <v>414</v>
      </c>
      <c r="G18" s="508">
        <v>105</v>
      </c>
      <c r="H18" s="506"/>
      <c r="I18" s="507"/>
      <c r="J18" s="506">
        <v>0.22</v>
      </c>
      <c r="K18" s="335">
        <f t="shared" si="0"/>
        <v>0.22</v>
      </c>
      <c r="L18" s="490">
        <v>0.22</v>
      </c>
      <c r="M18" s="418">
        <f t="shared" si="1"/>
        <v>1</v>
      </c>
      <c r="O18" s="217"/>
      <c r="P18" s="217"/>
      <c r="Q18" s="217"/>
      <c r="AQ18" s="199"/>
    </row>
    <row r="19" spans="2:43" ht="21" hidden="1" customHeight="1">
      <c r="B19" s="336">
        <f t="shared" si="2"/>
        <v>9</v>
      </c>
      <c r="C19" s="508"/>
      <c r="D19" s="509" t="s">
        <v>57</v>
      </c>
      <c r="E19" s="510" t="s">
        <v>57</v>
      </c>
      <c r="F19" s="511" t="s">
        <v>415</v>
      </c>
      <c r="G19" s="510">
        <v>1221</v>
      </c>
      <c r="H19" s="506">
        <v>0.85</v>
      </c>
      <c r="I19" s="506"/>
      <c r="J19" s="506"/>
      <c r="K19" s="335">
        <f t="shared" si="0"/>
        <v>0.85</v>
      </c>
      <c r="L19" s="490">
        <v>0</v>
      </c>
      <c r="M19" s="418">
        <v>1</v>
      </c>
      <c r="O19" s="217"/>
      <c r="P19" s="217"/>
      <c r="Q19" s="217"/>
      <c r="AQ19" s="199"/>
    </row>
    <row r="20" spans="2:43" ht="21" hidden="1" customHeight="1">
      <c r="B20" s="336">
        <f t="shared" si="2"/>
        <v>10</v>
      </c>
      <c r="C20" s="508"/>
      <c r="D20" s="509" t="s">
        <v>149</v>
      </c>
      <c r="E20" s="510" t="s">
        <v>149</v>
      </c>
      <c r="F20" s="511" t="s">
        <v>416</v>
      </c>
      <c r="G20" s="510">
        <v>4341</v>
      </c>
      <c r="H20" s="506"/>
      <c r="I20" s="506">
        <v>3.4</v>
      </c>
      <c r="J20" s="507"/>
      <c r="K20" s="335">
        <f t="shared" si="0"/>
        <v>3.4</v>
      </c>
      <c r="L20" s="490">
        <v>3.4</v>
      </c>
      <c r="M20" s="418">
        <f t="shared" si="1"/>
        <v>1</v>
      </c>
      <c r="O20" s="217"/>
      <c r="P20" s="217"/>
      <c r="Q20" s="217"/>
      <c r="AQ20" s="199"/>
    </row>
    <row r="21" spans="2:43" ht="21" hidden="1" customHeight="1">
      <c r="B21" s="336">
        <f t="shared" si="2"/>
        <v>11</v>
      </c>
      <c r="C21" s="508"/>
      <c r="D21" s="509" t="s">
        <v>150</v>
      </c>
      <c r="E21" s="510" t="s">
        <v>150</v>
      </c>
      <c r="F21" s="511" t="s">
        <v>416</v>
      </c>
      <c r="G21" s="510">
        <v>5126</v>
      </c>
      <c r="H21" s="506"/>
      <c r="I21" s="506">
        <v>1.42</v>
      </c>
      <c r="J21" s="507"/>
      <c r="K21" s="335">
        <f t="shared" si="0"/>
        <v>1.42</v>
      </c>
      <c r="L21" s="490">
        <v>1.42</v>
      </c>
      <c r="M21" s="418">
        <f t="shared" si="1"/>
        <v>1</v>
      </c>
      <c r="O21" s="217"/>
      <c r="P21" s="217"/>
      <c r="Q21" s="217"/>
      <c r="AQ21" s="199"/>
    </row>
    <row r="22" spans="2:43" ht="21" hidden="1" customHeight="1">
      <c r="B22" s="336">
        <f t="shared" si="2"/>
        <v>12</v>
      </c>
      <c r="C22" s="508"/>
      <c r="D22" s="509" t="s">
        <v>417</v>
      </c>
      <c r="E22" s="510" t="s">
        <v>417</v>
      </c>
      <c r="F22" s="511" t="s">
        <v>415</v>
      </c>
      <c r="G22" s="510">
        <v>1053</v>
      </c>
      <c r="H22" s="506"/>
      <c r="I22" s="506">
        <v>0</v>
      </c>
      <c r="J22" s="507"/>
      <c r="K22" s="335">
        <f t="shared" si="0"/>
        <v>0</v>
      </c>
      <c r="L22" s="490">
        <v>0</v>
      </c>
      <c r="M22" s="418">
        <f t="shared" si="1"/>
        <v>0</v>
      </c>
      <c r="O22" s="217"/>
      <c r="P22" s="217"/>
      <c r="Q22" s="217"/>
      <c r="AQ22" s="199"/>
    </row>
    <row r="23" spans="2:43" ht="21" hidden="1" customHeight="1">
      <c r="B23" s="336">
        <f t="shared" si="2"/>
        <v>13</v>
      </c>
      <c r="C23" s="508"/>
      <c r="D23" s="509" t="s">
        <v>418</v>
      </c>
      <c r="E23" s="510" t="s">
        <v>418</v>
      </c>
      <c r="F23" s="511" t="s">
        <v>412</v>
      </c>
      <c r="G23" s="510">
        <v>3665</v>
      </c>
      <c r="H23" s="506">
        <v>0.09</v>
      </c>
      <c r="I23" s="507">
        <v>0.56000000000000005</v>
      </c>
      <c r="J23" s="506"/>
      <c r="K23" s="335">
        <f t="shared" si="0"/>
        <v>0.65</v>
      </c>
      <c r="L23" s="490">
        <v>0.56000000000000005</v>
      </c>
      <c r="M23" s="418">
        <v>1</v>
      </c>
      <c r="O23" s="217"/>
      <c r="P23" s="217"/>
      <c r="Q23" s="217"/>
      <c r="AQ23" s="199"/>
    </row>
    <row r="24" spans="2:43" ht="21" hidden="1" customHeight="1">
      <c r="B24" s="336">
        <f t="shared" si="2"/>
        <v>14</v>
      </c>
      <c r="C24" s="508"/>
      <c r="D24" s="509" t="s">
        <v>419</v>
      </c>
      <c r="E24" s="508" t="s">
        <v>419</v>
      </c>
      <c r="F24" s="511" t="s">
        <v>412</v>
      </c>
      <c r="G24" s="508">
        <v>468</v>
      </c>
      <c r="H24" s="506">
        <v>0.75</v>
      </c>
      <c r="I24" s="506"/>
      <c r="J24" s="506"/>
      <c r="K24" s="335">
        <f t="shared" si="0"/>
        <v>0.75</v>
      </c>
      <c r="L24" s="490">
        <v>0</v>
      </c>
      <c r="M24" s="418">
        <v>1</v>
      </c>
      <c r="O24" s="217"/>
      <c r="P24" s="217"/>
      <c r="Q24" s="217"/>
      <c r="AQ24" s="199"/>
    </row>
    <row r="25" spans="2:43" ht="21" hidden="1" customHeight="1">
      <c r="B25" s="336">
        <f t="shared" si="2"/>
        <v>15</v>
      </c>
      <c r="C25" s="508"/>
      <c r="D25" s="509" t="s">
        <v>420</v>
      </c>
      <c r="E25" s="510" t="s">
        <v>420</v>
      </c>
      <c r="F25" s="511" t="s">
        <v>420</v>
      </c>
      <c r="G25" s="510">
        <v>2122</v>
      </c>
      <c r="H25" s="506"/>
      <c r="I25" s="507"/>
      <c r="J25" s="506"/>
      <c r="K25" s="335">
        <f t="shared" si="0"/>
        <v>0</v>
      </c>
      <c r="L25" s="490">
        <v>0</v>
      </c>
      <c r="M25" s="418">
        <f t="shared" si="1"/>
        <v>0</v>
      </c>
      <c r="O25" s="217"/>
      <c r="P25" s="217"/>
      <c r="Q25" s="217"/>
      <c r="AQ25" s="199"/>
    </row>
    <row r="26" spans="2:43" ht="21" hidden="1" customHeight="1">
      <c r="B26" s="336">
        <f t="shared" si="2"/>
        <v>16</v>
      </c>
      <c r="C26" s="508"/>
      <c r="D26" s="509" t="s">
        <v>421</v>
      </c>
      <c r="E26" s="508" t="s">
        <v>421</v>
      </c>
      <c r="F26" s="511" t="s">
        <v>421</v>
      </c>
      <c r="G26" s="508">
        <v>850</v>
      </c>
      <c r="H26" s="506"/>
      <c r="I26" s="506"/>
      <c r="J26" s="506"/>
      <c r="K26" s="335">
        <f t="shared" si="0"/>
        <v>0</v>
      </c>
      <c r="L26" s="490">
        <v>0</v>
      </c>
      <c r="M26" s="418">
        <f t="shared" si="1"/>
        <v>0</v>
      </c>
      <c r="O26" s="217"/>
      <c r="P26" s="217"/>
      <c r="Q26" s="217"/>
      <c r="AQ26" s="199"/>
    </row>
    <row r="27" spans="2:43" ht="21" customHeight="1">
      <c r="B27" s="336">
        <f t="shared" si="2"/>
        <v>17</v>
      </c>
      <c r="C27" s="508" t="s">
        <v>37</v>
      </c>
      <c r="D27" s="509" t="s">
        <v>422</v>
      </c>
      <c r="E27" s="510" t="s">
        <v>422</v>
      </c>
      <c r="F27" s="511" t="s">
        <v>423</v>
      </c>
      <c r="G27" s="510">
        <v>1665</v>
      </c>
      <c r="H27" s="506"/>
      <c r="I27" s="507"/>
      <c r="J27" s="506"/>
      <c r="K27" s="335">
        <f t="shared" si="0"/>
        <v>0</v>
      </c>
      <c r="L27" s="490">
        <v>0</v>
      </c>
      <c r="M27" s="418">
        <f t="shared" si="1"/>
        <v>0</v>
      </c>
      <c r="O27" s="217"/>
      <c r="P27" s="217"/>
      <c r="Q27" s="217"/>
      <c r="AQ27" s="199"/>
    </row>
    <row r="28" spans="2:43" ht="21" customHeight="1">
      <c r="B28" s="336">
        <f t="shared" si="2"/>
        <v>18</v>
      </c>
      <c r="C28" s="508"/>
      <c r="D28" s="509" t="s">
        <v>38</v>
      </c>
      <c r="E28" s="510" t="s">
        <v>38</v>
      </c>
      <c r="F28" s="511" t="s">
        <v>424</v>
      </c>
      <c r="G28" s="510">
        <v>1607</v>
      </c>
      <c r="H28" s="506"/>
      <c r="I28" s="506"/>
      <c r="J28" s="507"/>
      <c r="K28" s="335">
        <f t="shared" si="0"/>
        <v>0</v>
      </c>
      <c r="L28" s="490">
        <v>0</v>
      </c>
      <c r="M28" s="418">
        <f t="shared" si="1"/>
        <v>0</v>
      </c>
      <c r="O28" s="217"/>
      <c r="P28" s="217"/>
      <c r="Q28" s="217"/>
      <c r="AQ28" s="199"/>
    </row>
    <row r="29" spans="2:43" ht="21" customHeight="1">
      <c r="B29" s="336">
        <f t="shared" si="2"/>
        <v>19</v>
      </c>
      <c r="C29" s="508"/>
      <c r="D29" s="509" t="s">
        <v>425</v>
      </c>
      <c r="E29" s="508" t="s">
        <v>425</v>
      </c>
      <c r="F29" s="511" t="s">
        <v>424</v>
      </c>
      <c r="G29" s="508">
        <v>743</v>
      </c>
      <c r="H29" s="506"/>
      <c r="I29" s="507"/>
      <c r="J29" s="506"/>
      <c r="K29" s="335">
        <f t="shared" si="0"/>
        <v>0</v>
      </c>
      <c r="L29" s="490">
        <v>0</v>
      </c>
      <c r="M29" s="418">
        <f t="shared" si="1"/>
        <v>0</v>
      </c>
      <c r="O29" s="217"/>
      <c r="P29" s="217"/>
      <c r="Q29" s="217"/>
      <c r="AQ29" s="199"/>
    </row>
    <row r="30" spans="2:43" ht="21" customHeight="1">
      <c r="B30" s="336">
        <f t="shared" si="2"/>
        <v>20</v>
      </c>
      <c r="C30" s="508"/>
      <c r="D30" s="509" t="s">
        <v>426</v>
      </c>
      <c r="E30" s="508" t="s">
        <v>426</v>
      </c>
      <c r="F30" s="511" t="s">
        <v>29</v>
      </c>
      <c r="G30" s="508">
        <v>0</v>
      </c>
      <c r="H30" s="506"/>
      <c r="I30" s="507"/>
      <c r="J30" s="506"/>
      <c r="K30" s="335">
        <f t="shared" si="0"/>
        <v>0</v>
      </c>
      <c r="L30" s="490">
        <v>0</v>
      </c>
      <c r="M30" s="418">
        <f t="shared" si="1"/>
        <v>0</v>
      </c>
      <c r="O30" s="217"/>
      <c r="P30" s="217"/>
      <c r="Q30" s="217"/>
      <c r="AQ30" s="199"/>
    </row>
    <row r="31" spans="2:43" ht="21" customHeight="1">
      <c r="B31" s="336">
        <f t="shared" si="2"/>
        <v>21</v>
      </c>
      <c r="C31" s="508"/>
      <c r="D31" s="509" t="s">
        <v>427</v>
      </c>
      <c r="E31" s="508" t="s">
        <v>427</v>
      </c>
      <c r="F31" s="511" t="s">
        <v>427</v>
      </c>
      <c r="G31" s="508">
        <v>480</v>
      </c>
      <c r="H31" s="506"/>
      <c r="I31" s="507"/>
      <c r="J31" s="506"/>
      <c r="K31" s="335">
        <f t="shared" si="0"/>
        <v>0</v>
      </c>
      <c r="L31" s="490">
        <v>0</v>
      </c>
      <c r="M31" s="418">
        <f t="shared" si="1"/>
        <v>0</v>
      </c>
      <c r="O31" s="217"/>
      <c r="P31" s="217"/>
      <c r="Q31" s="217"/>
      <c r="AQ31" s="199"/>
    </row>
    <row r="32" spans="2:43" ht="21" customHeight="1">
      <c r="B32" s="336">
        <f t="shared" si="2"/>
        <v>22</v>
      </c>
      <c r="C32" s="508"/>
      <c r="D32" s="509" t="s">
        <v>428</v>
      </c>
      <c r="E32" s="508" t="s">
        <v>428</v>
      </c>
      <c r="F32" s="511" t="s">
        <v>429</v>
      </c>
      <c r="G32" s="508">
        <v>468</v>
      </c>
      <c r="H32" s="506"/>
      <c r="I32" s="506"/>
      <c r="J32" s="506"/>
      <c r="K32" s="335">
        <f>H32+I32+J32</f>
        <v>0</v>
      </c>
      <c r="L32" s="490">
        <v>0</v>
      </c>
      <c r="M32" s="418">
        <f t="shared" si="1"/>
        <v>0</v>
      </c>
      <c r="O32" s="217"/>
      <c r="P32" s="217"/>
      <c r="Q32" s="217"/>
      <c r="AQ32" s="199"/>
    </row>
    <row r="33" spans="2:43" ht="21" customHeight="1">
      <c r="B33" s="336">
        <f t="shared" si="2"/>
        <v>23</v>
      </c>
      <c r="C33" s="508"/>
      <c r="D33" s="509" t="s">
        <v>430</v>
      </c>
      <c r="E33" s="510" t="s">
        <v>430</v>
      </c>
      <c r="F33" s="511" t="s">
        <v>431</v>
      </c>
      <c r="G33" s="510">
        <v>1657</v>
      </c>
      <c r="H33" s="506">
        <v>0</v>
      </c>
      <c r="I33" s="507"/>
      <c r="J33" s="506">
        <v>0.12</v>
      </c>
      <c r="K33" s="335">
        <f t="shared" si="0"/>
        <v>0.12</v>
      </c>
      <c r="L33" s="490">
        <v>0.12</v>
      </c>
      <c r="M33" s="418">
        <v>1</v>
      </c>
      <c r="O33" s="217"/>
      <c r="P33" s="217"/>
      <c r="Q33" s="217"/>
      <c r="AQ33" s="199"/>
    </row>
    <row r="34" spans="2:43" ht="21" customHeight="1">
      <c r="B34" s="336">
        <f t="shared" si="2"/>
        <v>24</v>
      </c>
      <c r="C34" s="508"/>
      <c r="D34" s="509" t="s">
        <v>432</v>
      </c>
      <c r="E34" s="508" t="s">
        <v>432</v>
      </c>
      <c r="F34" s="511" t="s">
        <v>433</v>
      </c>
      <c r="G34" s="508">
        <v>291</v>
      </c>
      <c r="H34" s="506"/>
      <c r="I34" s="506"/>
      <c r="J34" s="507"/>
      <c r="K34" s="335">
        <f t="shared" si="0"/>
        <v>0</v>
      </c>
      <c r="L34" s="490">
        <v>0</v>
      </c>
      <c r="M34" s="418">
        <v>0</v>
      </c>
      <c r="O34" s="217"/>
      <c r="P34" s="217"/>
      <c r="Q34" s="217"/>
      <c r="AQ34" s="199"/>
    </row>
    <row r="35" spans="2:43" ht="21" customHeight="1">
      <c r="B35" s="336">
        <f t="shared" si="2"/>
        <v>25</v>
      </c>
      <c r="C35" s="508"/>
      <c r="D35" s="509" t="s">
        <v>434</v>
      </c>
      <c r="E35" s="510" t="s">
        <v>434</v>
      </c>
      <c r="F35" s="511" t="s">
        <v>435</v>
      </c>
      <c r="G35" s="510">
        <v>2801</v>
      </c>
      <c r="H35" s="506">
        <v>1.38</v>
      </c>
      <c r="I35" s="507"/>
      <c r="J35" s="506"/>
      <c r="K35" s="335">
        <f t="shared" si="0"/>
        <v>1.38</v>
      </c>
      <c r="L35" s="490">
        <v>0</v>
      </c>
      <c r="M35" s="418">
        <v>1</v>
      </c>
      <c r="O35" s="217"/>
      <c r="P35" s="217"/>
      <c r="Q35" s="217"/>
      <c r="AQ35" s="199"/>
    </row>
    <row r="36" spans="2:43" ht="21" customHeight="1">
      <c r="B36" s="336">
        <f t="shared" si="2"/>
        <v>26</v>
      </c>
      <c r="C36" s="508"/>
      <c r="D36" s="509" t="s">
        <v>436</v>
      </c>
      <c r="E36" s="510" t="s">
        <v>436</v>
      </c>
      <c r="F36" s="511" t="s">
        <v>435</v>
      </c>
      <c r="G36" s="510">
        <v>6758</v>
      </c>
      <c r="H36" s="506">
        <v>0</v>
      </c>
      <c r="I36" s="506"/>
      <c r="J36" s="507"/>
      <c r="K36" s="335">
        <f t="shared" si="0"/>
        <v>0</v>
      </c>
      <c r="L36" s="490">
        <v>0</v>
      </c>
      <c r="M36" s="418">
        <f t="shared" si="1"/>
        <v>0</v>
      </c>
      <c r="O36" s="217"/>
      <c r="P36" s="217"/>
      <c r="Q36" s="217"/>
      <c r="AQ36" s="199"/>
    </row>
    <row r="37" spans="2:43" ht="21" customHeight="1">
      <c r="B37" s="336"/>
      <c r="C37" s="508"/>
      <c r="D37" s="509" t="s">
        <v>437</v>
      </c>
      <c r="E37" s="512" t="s">
        <v>437</v>
      </c>
      <c r="F37" s="511"/>
      <c r="G37" s="508"/>
      <c r="H37" s="506"/>
      <c r="I37" s="506"/>
      <c r="J37" s="506"/>
      <c r="K37" s="335"/>
      <c r="L37" s="490">
        <v>0</v>
      </c>
      <c r="M37" s="490"/>
      <c r="O37" s="217"/>
      <c r="P37" s="217"/>
      <c r="Q37" s="217"/>
      <c r="AQ37" s="199"/>
    </row>
    <row r="38" spans="2:43" ht="21" customHeight="1">
      <c r="B38" s="336">
        <v>27</v>
      </c>
      <c r="C38" s="508"/>
      <c r="D38" s="509" t="s">
        <v>438</v>
      </c>
      <c r="E38" s="508" t="s">
        <v>438</v>
      </c>
      <c r="F38" s="511" t="s">
        <v>225</v>
      </c>
      <c r="G38" s="508">
        <v>10.5</v>
      </c>
      <c r="H38" s="516"/>
      <c r="I38" s="507"/>
      <c r="J38" s="506"/>
      <c r="K38" s="335">
        <f t="shared" si="0"/>
        <v>0</v>
      </c>
      <c r="L38" s="490">
        <v>0</v>
      </c>
      <c r="M38" s="418">
        <f t="shared" si="1"/>
        <v>0</v>
      </c>
      <c r="O38" s="217"/>
      <c r="P38" s="217"/>
      <c r="Q38" s="217"/>
      <c r="AQ38" s="199"/>
    </row>
    <row r="39" spans="2:43" ht="21" customHeight="1">
      <c r="B39" s="336">
        <v>28</v>
      </c>
      <c r="C39" s="508"/>
      <c r="D39" s="509" t="s">
        <v>439</v>
      </c>
      <c r="E39" s="508" t="s">
        <v>439</v>
      </c>
      <c r="F39" s="511" t="s">
        <v>225</v>
      </c>
      <c r="G39" s="508">
        <v>12.499000000000001</v>
      </c>
      <c r="H39" s="506"/>
      <c r="I39" s="506"/>
      <c r="J39" s="507"/>
      <c r="K39" s="335">
        <f t="shared" si="0"/>
        <v>0</v>
      </c>
      <c r="L39" s="490">
        <v>0</v>
      </c>
      <c r="M39" s="418">
        <f t="shared" si="1"/>
        <v>0</v>
      </c>
      <c r="O39" s="217"/>
      <c r="P39" s="217"/>
      <c r="Q39" s="217"/>
      <c r="AQ39" s="199"/>
    </row>
    <row r="40" spans="2:43" ht="21" customHeight="1" thickBot="1">
      <c r="B40" s="336">
        <v>29</v>
      </c>
      <c r="C40" s="508"/>
      <c r="D40" s="509" t="s">
        <v>440</v>
      </c>
      <c r="E40" s="510" t="s">
        <v>440</v>
      </c>
      <c r="F40" s="511" t="s">
        <v>225</v>
      </c>
      <c r="G40" s="510">
        <v>8401</v>
      </c>
      <c r="H40" s="506"/>
      <c r="I40" s="506"/>
      <c r="J40" s="507"/>
      <c r="K40" s="335">
        <f t="shared" si="0"/>
        <v>0</v>
      </c>
      <c r="L40" s="490">
        <v>0</v>
      </c>
      <c r="M40" s="418">
        <f t="shared" si="1"/>
        <v>0</v>
      </c>
      <c r="O40" s="217"/>
      <c r="P40" s="217"/>
      <c r="Q40" s="217"/>
      <c r="AQ40" s="199"/>
    </row>
    <row r="41" spans="2:43" ht="21" customHeight="1" thickBot="1">
      <c r="B41" s="286"/>
      <c r="C41" s="567" t="s">
        <v>118</v>
      </c>
      <c r="D41" s="567"/>
      <c r="E41" s="567"/>
      <c r="F41" s="331"/>
      <c r="G41" s="290">
        <f>SUM(G11:G40)</f>
        <v>54373.999000000003</v>
      </c>
      <c r="H41" s="332">
        <f>SUM(H11:H40)</f>
        <v>4.2299999999999995</v>
      </c>
      <c r="I41" s="332">
        <f>SUM(I11:I40)</f>
        <v>8.48</v>
      </c>
      <c r="J41" s="332">
        <f>SUM(J11:J40)</f>
        <v>4.9399999999999995</v>
      </c>
      <c r="K41" s="332">
        <f>SUM(H41+I41+J41)</f>
        <v>17.649999999999999</v>
      </c>
      <c r="L41" s="332">
        <f>SUM(L11:L40)</f>
        <v>13.419999999999998</v>
      </c>
      <c r="M41" s="293"/>
      <c r="N41" s="219"/>
      <c r="O41" s="219"/>
      <c r="P41" s="219"/>
    </row>
    <row r="42" spans="2:43" ht="27" customHeight="1" thickBot="1">
      <c r="B42" s="294" t="s">
        <v>77</v>
      </c>
      <c r="C42" s="563" t="s">
        <v>78</v>
      </c>
      <c r="D42" s="563"/>
      <c r="E42" s="563"/>
      <c r="F42" s="299"/>
      <c r="G42" s="295"/>
      <c r="H42" s="300"/>
      <c r="I42" s="301"/>
      <c r="J42" s="301"/>
      <c r="K42" s="302"/>
      <c r="L42" s="303"/>
      <c r="M42" s="304"/>
      <c r="N42" s="219"/>
      <c r="O42" s="219"/>
      <c r="P42" s="219"/>
    </row>
    <row r="43" spans="2:43" ht="21" customHeight="1">
      <c r="B43" s="340">
        <v>1</v>
      </c>
      <c r="C43" s="341" t="s">
        <v>39</v>
      </c>
      <c r="D43" s="326">
        <v>1</v>
      </c>
      <c r="E43" s="341" t="s">
        <v>208</v>
      </c>
      <c r="F43" s="342" t="s">
        <v>303</v>
      </c>
      <c r="G43" s="343">
        <v>5001</v>
      </c>
      <c r="H43" s="491">
        <v>27</v>
      </c>
      <c r="I43" s="492">
        <v>7</v>
      </c>
      <c r="J43" s="493"/>
      <c r="K43" s="344">
        <f>H43+I43+J43</f>
        <v>34</v>
      </c>
      <c r="L43" s="501">
        <v>7</v>
      </c>
      <c r="M43" s="418">
        <f t="shared" ref="M43:M59" si="3">IF(L43=0,0,(IF(K43/L43&gt;1,1,K43/L43)))</f>
        <v>1</v>
      </c>
      <c r="N43" s="238"/>
      <c r="O43" s="219"/>
      <c r="P43" s="219"/>
      <c r="AP43" s="198" t="s">
        <v>335</v>
      </c>
    </row>
    <row r="44" spans="2:43" ht="21" customHeight="1">
      <c r="B44" s="345">
        <v>2</v>
      </c>
      <c r="C44" s="346" t="s">
        <v>43</v>
      </c>
      <c r="D44" s="325">
        <f t="shared" ref="D44:D60" si="4">+D43+1</f>
        <v>2</v>
      </c>
      <c r="E44" s="346" t="s">
        <v>193</v>
      </c>
      <c r="F44" s="296" t="s">
        <v>304</v>
      </c>
      <c r="G44" s="347">
        <v>3200</v>
      </c>
      <c r="H44" s="491">
        <v>8.7479999999999993</v>
      </c>
      <c r="I44" s="492">
        <v>0</v>
      </c>
      <c r="J44" s="492">
        <v>0</v>
      </c>
      <c r="K44" s="348">
        <f t="shared" ref="K44:K59" si="5">H44+I44+J44</f>
        <v>8.7479999999999993</v>
      </c>
      <c r="L44" s="501">
        <v>0</v>
      </c>
      <c r="M44" s="418">
        <v>1</v>
      </c>
      <c r="N44" s="219"/>
      <c r="O44" s="219"/>
      <c r="P44" s="219"/>
    </row>
    <row r="45" spans="2:43" ht="21" customHeight="1">
      <c r="B45" s="345">
        <v>3</v>
      </c>
      <c r="C45" s="346" t="s">
        <v>39</v>
      </c>
      <c r="D45" s="325">
        <f t="shared" si="4"/>
        <v>3</v>
      </c>
      <c r="E45" s="346" t="s">
        <v>195</v>
      </c>
      <c r="F45" s="296" t="s">
        <v>303</v>
      </c>
      <c r="G45" s="347">
        <v>5863</v>
      </c>
      <c r="H45" s="491">
        <v>11.308</v>
      </c>
      <c r="I45" s="494"/>
      <c r="J45" s="492">
        <v>12.5</v>
      </c>
      <c r="K45" s="348">
        <f>H45+I45+J45</f>
        <v>23.808</v>
      </c>
      <c r="L45" s="501">
        <v>12.5</v>
      </c>
      <c r="M45" s="418">
        <f t="shared" si="3"/>
        <v>1</v>
      </c>
      <c r="N45" s="219"/>
      <c r="O45" s="219"/>
      <c r="P45" s="219"/>
    </row>
    <row r="46" spans="2:43" ht="21" customHeight="1">
      <c r="B46" s="345">
        <v>4</v>
      </c>
      <c r="C46" s="346" t="s">
        <v>43</v>
      </c>
      <c r="D46" s="325">
        <f t="shared" si="4"/>
        <v>4</v>
      </c>
      <c r="E46" s="346" t="s">
        <v>192</v>
      </c>
      <c r="F46" s="296" t="s">
        <v>303</v>
      </c>
      <c r="G46" s="347">
        <v>20795</v>
      </c>
      <c r="H46" s="491">
        <v>107.694</v>
      </c>
      <c r="I46" s="494"/>
      <c r="J46" s="492">
        <v>2.9369999999999998</v>
      </c>
      <c r="K46" s="348">
        <f t="shared" si="5"/>
        <v>110.631</v>
      </c>
      <c r="L46" s="501">
        <v>12.85</v>
      </c>
      <c r="M46" s="418">
        <f t="shared" si="3"/>
        <v>1</v>
      </c>
      <c r="N46" s="219"/>
      <c r="O46" s="219"/>
      <c r="P46" s="219"/>
    </row>
    <row r="47" spans="2:43" ht="21" customHeight="1">
      <c r="B47" s="345">
        <v>5</v>
      </c>
      <c r="C47" s="346" t="s">
        <v>44</v>
      </c>
      <c r="D47" s="325">
        <f t="shared" si="4"/>
        <v>5</v>
      </c>
      <c r="E47" s="346" t="s">
        <v>194</v>
      </c>
      <c r="F47" s="296" t="s">
        <v>305</v>
      </c>
      <c r="G47" s="347">
        <v>22417</v>
      </c>
      <c r="H47" s="491">
        <v>86</v>
      </c>
      <c r="I47" s="492">
        <v>2.1040000000000001</v>
      </c>
      <c r="J47" s="495">
        <v>0</v>
      </c>
      <c r="K47" s="348">
        <v>0</v>
      </c>
      <c r="L47" s="501">
        <v>2.1040000000000001</v>
      </c>
      <c r="M47" s="418">
        <v>1</v>
      </c>
      <c r="N47" s="219"/>
      <c r="O47" s="219"/>
      <c r="P47" s="219"/>
    </row>
    <row r="48" spans="2:43" ht="21" customHeight="1">
      <c r="B48" s="345">
        <v>6</v>
      </c>
      <c r="C48" s="346" t="s">
        <v>43</v>
      </c>
      <c r="D48" s="325">
        <f t="shared" si="4"/>
        <v>6</v>
      </c>
      <c r="E48" s="346" t="s">
        <v>223</v>
      </c>
      <c r="F48" s="296" t="s">
        <v>306</v>
      </c>
      <c r="G48" s="347">
        <v>1406</v>
      </c>
      <c r="H48" s="491">
        <v>1.86</v>
      </c>
      <c r="I48" s="494"/>
      <c r="J48" s="492">
        <v>0</v>
      </c>
      <c r="K48" s="348">
        <f>H48+I48+J48</f>
        <v>1.86</v>
      </c>
      <c r="L48" s="501">
        <v>0</v>
      </c>
      <c r="M48" s="418">
        <v>1</v>
      </c>
      <c r="N48" s="219"/>
      <c r="O48" s="219"/>
      <c r="P48" s="219"/>
    </row>
    <row r="49" spans="2:16" ht="21" customHeight="1">
      <c r="B49" s="345">
        <v>7</v>
      </c>
      <c r="C49" s="346" t="s">
        <v>43</v>
      </c>
      <c r="D49" s="325">
        <f t="shared" si="4"/>
        <v>7</v>
      </c>
      <c r="E49" s="346" t="s">
        <v>196</v>
      </c>
      <c r="F49" s="296" t="s">
        <v>307</v>
      </c>
      <c r="G49" s="347">
        <v>1204</v>
      </c>
      <c r="H49" s="496">
        <v>0.751</v>
      </c>
      <c r="I49" s="497">
        <v>0.84299999999999997</v>
      </c>
      <c r="J49" s="498"/>
      <c r="K49" s="348">
        <f t="shared" si="5"/>
        <v>1.5939999999999999</v>
      </c>
      <c r="L49" s="501">
        <v>0.84299999999999997</v>
      </c>
      <c r="M49" s="418">
        <f t="shared" si="3"/>
        <v>1</v>
      </c>
      <c r="N49" s="219"/>
      <c r="O49" s="219"/>
      <c r="P49" s="219"/>
    </row>
    <row r="50" spans="2:16" ht="21" customHeight="1">
      <c r="B50" s="345">
        <v>8</v>
      </c>
      <c r="C50" s="346" t="s">
        <v>43</v>
      </c>
      <c r="D50" s="325">
        <f t="shared" si="4"/>
        <v>8</v>
      </c>
      <c r="E50" s="346" t="s">
        <v>197</v>
      </c>
      <c r="F50" s="296" t="s">
        <v>308</v>
      </c>
      <c r="G50" s="347">
        <v>1215</v>
      </c>
      <c r="H50" s="496">
        <v>1.41</v>
      </c>
      <c r="I50" s="492">
        <v>0.86499999999999999</v>
      </c>
      <c r="J50" s="492">
        <v>0.78600000000000003</v>
      </c>
      <c r="K50" s="348">
        <f>J50+I50+H50</f>
        <v>3.0609999999999999</v>
      </c>
      <c r="L50" s="501">
        <v>1.651</v>
      </c>
      <c r="M50" s="418">
        <f t="shared" si="3"/>
        <v>1</v>
      </c>
      <c r="N50" s="219"/>
      <c r="O50" s="219"/>
      <c r="P50" s="219"/>
    </row>
    <row r="51" spans="2:16" ht="21" customHeight="1">
      <c r="B51" s="345">
        <v>9</v>
      </c>
      <c r="C51" s="346" t="s">
        <v>90</v>
      </c>
      <c r="D51" s="325">
        <f t="shared" si="4"/>
        <v>9</v>
      </c>
      <c r="E51" s="346" t="s">
        <v>198</v>
      </c>
      <c r="F51" s="296" t="s">
        <v>309</v>
      </c>
      <c r="G51" s="347">
        <v>1375</v>
      </c>
      <c r="H51" s="496">
        <v>9.9</v>
      </c>
      <c r="I51" s="492">
        <v>1.5920000000000001</v>
      </c>
      <c r="J51" s="498"/>
      <c r="K51" s="348">
        <f t="shared" si="5"/>
        <v>11.492000000000001</v>
      </c>
      <c r="L51" s="501">
        <v>1.5920000000000001</v>
      </c>
      <c r="M51" s="418">
        <f t="shared" si="3"/>
        <v>1</v>
      </c>
      <c r="N51" s="219"/>
      <c r="O51" s="219"/>
      <c r="P51" s="219"/>
    </row>
    <row r="52" spans="2:16" ht="21" customHeight="1">
      <c r="B52" s="345">
        <v>10</v>
      </c>
      <c r="C52" s="346" t="s">
        <v>90</v>
      </c>
      <c r="D52" s="325">
        <f t="shared" si="4"/>
        <v>10</v>
      </c>
      <c r="E52" s="346" t="s">
        <v>199</v>
      </c>
      <c r="F52" s="296" t="s">
        <v>310</v>
      </c>
      <c r="G52" s="347">
        <v>102</v>
      </c>
      <c r="H52" s="496">
        <v>9.9000000000000005E-2</v>
      </c>
      <c r="I52" s="491">
        <v>2.4E-2</v>
      </c>
      <c r="J52" s="492">
        <v>0.12</v>
      </c>
      <c r="K52" s="348">
        <f t="shared" si="5"/>
        <v>0.24299999999999999</v>
      </c>
      <c r="L52" s="501">
        <v>0.14399999999999999</v>
      </c>
      <c r="M52" s="418">
        <f t="shared" si="3"/>
        <v>1</v>
      </c>
      <c r="N52" s="219"/>
      <c r="O52" s="219"/>
      <c r="P52" s="219"/>
    </row>
    <row r="53" spans="2:16" ht="21" customHeight="1">
      <c r="B53" s="345">
        <v>11</v>
      </c>
      <c r="C53" s="346" t="s">
        <v>90</v>
      </c>
      <c r="D53" s="325">
        <f t="shared" si="4"/>
        <v>11</v>
      </c>
      <c r="E53" s="346" t="s">
        <v>230</v>
      </c>
      <c r="F53" s="296" t="s">
        <v>310</v>
      </c>
      <c r="G53" s="347">
        <v>100</v>
      </c>
      <c r="H53" s="496">
        <v>0.63500000000000001</v>
      </c>
      <c r="I53" s="498"/>
      <c r="J53" s="497">
        <v>0.06</v>
      </c>
      <c r="K53" s="348">
        <f t="shared" si="5"/>
        <v>0.69500000000000006</v>
      </c>
      <c r="L53" s="501">
        <v>0.06</v>
      </c>
      <c r="M53" s="418">
        <v>1</v>
      </c>
      <c r="N53" s="219"/>
      <c r="O53" s="219"/>
      <c r="P53" s="219"/>
    </row>
    <row r="54" spans="2:16" ht="21" customHeight="1">
      <c r="B54" s="345">
        <v>12</v>
      </c>
      <c r="C54" s="346" t="s">
        <v>90</v>
      </c>
      <c r="D54" s="325">
        <f t="shared" si="4"/>
        <v>12</v>
      </c>
      <c r="E54" s="346" t="s">
        <v>200</v>
      </c>
      <c r="F54" s="296" t="s">
        <v>311</v>
      </c>
      <c r="G54" s="347">
        <v>57</v>
      </c>
      <c r="H54" s="491">
        <v>0</v>
      </c>
      <c r="I54" s="494"/>
      <c r="J54" s="492">
        <v>1.0999999999999999E-2</v>
      </c>
      <c r="K54" s="348">
        <v>0</v>
      </c>
      <c r="L54" s="501">
        <v>1.0999999999999999E-2</v>
      </c>
      <c r="M54" s="418">
        <v>1</v>
      </c>
      <c r="N54" s="219"/>
      <c r="O54" s="219"/>
      <c r="P54" s="219"/>
    </row>
    <row r="55" spans="2:16" ht="21.75" customHeight="1">
      <c r="B55" s="345">
        <v>13</v>
      </c>
      <c r="C55" s="346" t="s">
        <v>43</v>
      </c>
      <c r="D55" s="325">
        <f t="shared" si="4"/>
        <v>13</v>
      </c>
      <c r="E55" s="346" t="s">
        <v>201</v>
      </c>
      <c r="F55" s="296" t="s">
        <v>303</v>
      </c>
      <c r="G55" s="347">
        <v>651</v>
      </c>
      <c r="H55" s="496">
        <v>0</v>
      </c>
      <c r="I55" s="498"/>
      <c r="J55" s="497">
        <v>0</v>
      </c>
      <c r="K55" s="348">
        <v>0</v>
      </c>
      <c r="L55" s="501">
        <v>0</v>
      </c>
      <c r="M55" s="418">
        <v>0</v>
      </c>
      <c r="N55" s="219"/>
      <c r="O55" s="219"/>
      <c r="P55" s="219"/>
    </row>
    <row r="56" spans="2:16" ht="21" customHeight="1">
      <c r="B56" s="345">
        <v>14</v>
      </c>
      <c r="C56" s="346" t="s">
        <v>44</v>
      </c>
      <c r="D56" s="325">
        <f t="shared" si="4"/>
        <v>14</v>
      </c>
      <c r="E56" s="346" t="s">
        <v>202</v>
      </c>
      <c r="F56" s="296" t="s">
        <v>312</v>
      </c>
      <c r="G56" s="347">
        <v>1368</v>
      </c>
      <c r="H56" s="496">
        <v>1.786</v>
      </c>
      <c r="I56" s="491">
        <v>0.56200000000000006</v>
      </c>
      <c r="J56" s="492">
        <v>0.50600000000000001</v>
      </c>
      <c r="K56" s="348">
        <f t="shared" si="5"/>
        <v>2.8540000000000001</v>
      </c>
      <c r="L56" s="501">
        <v>1.0680000000000001</v>
      </c>
      <c r="M56" s="418">
        <f t="shared" si="3"/>
        <v>1</v>
      </c>
      <c r="N56" s="219"/>
      <c r="O56" s="219"/>
      <c r="P56" s="219"/>
    </row>
    <row r="57" spans="2:16" ht="21" customHeight="1">
      <c r="B57" s="345">
        <v>15</v>
      </c>
      <c r="C57" s="346" t="s">
        <v>39</v>
      </c>
      <c r="D57" s="325">
        <f t="shared" si="4"/>
        <v>15</v>
      </c>
      <c r="E57" s="346" t="s">
        <v>203</v>
      </c>
      <c r="F57" s="296" t="s">
        <v>242</v>
      </c>
      <c r="G57" s="349">
        <v>1119</v>
      </c>
      <c r="H57" s="496">
        <v>2.181</v>
      </c>
      <c r="I57" s="498"/>
      <c r="J57" s="492">
        <v>1.2869999999999999</v>
      </c>
      <c r="K57" s="348">
        <f t="shared" si="5"/>
        <v>3.468</v>
      </c>
      <c r="L57" s="501">
        <v>1.2869999999999999</v>
      </c>
      <c r="M57" s="418">
        <v>1</v>
      </c>
      <c r="N57" s="219"/>
      <c r="O57" s="219"/>
      <c r="P57" s="219"/>
    </row>
    <row r="58" spans="2:16" ht="21" customHeight="1">
      <c r="B58" s="345">
        <v>16</v>
      </c>
      <c r="C58" s="346" t="s">
        <v>43</v>
      </c>
      <c r="D58" s="325">
        <f t="shared" si="4"/>
        <v>16</v>
      </c>
      <c r="E58" s="346" t="s">
        <v>204</v>
      </c>
      <c r="F58" s="296" t="s">
        <v>313</v>
      </c>
      <c r="G58" s="347">
        <v>439</v>
      </c>
      <c r="H58" s="491">
        <v>0</v>
      </c>
      <c r="I58" s="492">
        <v>8.6999999999999994E-2</v>
      </c>
      <c r="J58" s="492">
        <v>0.122</v>
      </c>
      <c r="K58" s="348">
        <f t="shared" si="5"/>
        <v>0.20899999999999999</v>
      </c>
      <c r="L58" s="501">
        <v>0.20899999999999999</v>
      </c>
      <c r="M58" s="418">
        <f t="shared" si="3"/>
        <v>1</v>
      </c>
      <c r="N58" s="219"/>
      <c r="O58" s="219"/>
      <c r="P58" s="219"/>
    </row>
    <row r="59" spans="2:16" ht="21" customHeight="1">
      <c r="B59" s="345">
        <v>17</v>
      </c>
      <c r="C59" s="346" t="s">
        <v>44</v>
      </c>
      <c r="D59" s="325">
        <f t="shared" si="4"/>
        <v>17</v>
      </c>
      <c r="E59" s="346" t="s">
        <v>205</v>
      </c>
      <c r="F59" s="296" t="s">
        <v>314</v>
      </c>
      <c r="G59" s="347">
        <v>1390</v>
      </c>
      <c r="H59" s="491">
        <v>0</v>
      </c>
      <c r="I59" s="492">
        <v>0.06</v>
      </c>
      <c r="J59" s="492">
        <v>0.45900000000000002</v>
      </c>
      <c r="K59" s="348">
        <f t="shared" si="5"/>
        <v>0.51900000000000002</v>
      </c>
      <c r="L59" s="501">
        <v>0.51900000000000002</v>
      </c>
      <c r="M59" s="418">
        <f t="shared" si="3"/>
        <v>1</v>
      </c>
      <c r="N59" s="219"/>
      <c r="O59" s="219"/>
      <c r="P59" s="219"/>
    </row>
    <row r="60" spans="2:16" ht="21" customHeight="1" thickBot="1">
      <c r="B60" s="350">
        <v>18</v>
      </c>
      <c r="C60" s="351" t="s">
        <v>43</v>
      </c>
      <c r="D60" s="352">
        <f t="shared" si="4"/>
        <v>18</v>
      </c>
      <c r="E60" s="351" t="s">
        <v>206</v>
      </c>
      <c r="F60" s="353" t="s">
        <v>315</v>
      </c>
      <c r="G60" s="354">
        <v>220</v>
      </c>
      <c r="H60" s="499">
        <v>0</v>
      </c>
      <c r="I60" s="500">
        <v>0</v>
      </c>
      <c r="J60" s="500">
        <v>0</v>
      </c>
      <c r="K60" s="355">
        <v>0</v>
      </c>
      <c r="L60" s="501">
        <v>0</v>
      </c>
      <c r="M60" s="418">
        <v>0</v>
      </c>
      <c r="N60" s="219"/>
      <c r="O60" s="219"/>
      <c r="P60" s="219"/>
    </row>
    <row r="61" spans="2:16" ht="21" customHeight="1" thickBot="1">
      <c r="B61" s="294"/>
      <c r="C61" s="563" t="s">
        <v>377</v>
      </c>
      <c r="D61" s="563"/>
      <c r="E61" s="563"/>
      <c r="F61" s="305"/>
      <c r="G61" s="417">
        <f>SUM(G43:G60)</f>
        <v>67922</v>
      </c>
      <c r="H61" s="306">
        <f>SUM(H43:H60)</f>
        <v>259.37199999999996</v>
      </c>
      <c r="I61" s="307">
        <f>SUM(I43:I60)</f>
        <v>13.136999999999999</v>
      </c>
      <c r="J61" s="307">
        <f>SUM(J43:J60)</f>
        <v>18.787999999999997</v>
      </c>
      <c r="K61" s="297">
        <f>SUM(H61+I61+J61)</f>
        <v>291.29699999999997</v>
      </c>
      <c r="L61" s="307">
        <f>SUM(L43:L60)</f>
        <v>41.838000000000001</v>
      </c>
      <c r="M61" s="298"/>
      <c r="N61" s="219"/>
      <c r="O61" s="219"/>
      <c r="P61" s="219"/>
    </row>
    <row r="62" spans="2:16" ht="27" customHeight="1">
      <c r="B62" s="340"/>
      <c r="C62" s="405" t="s">
        <v>77</v>
      </c>
      <c r="D62" s="574" t="s">
        <v>122</v>
      </c>
      <c r="E62" s="575"/>
      <c r="F62" s="407"/>
      <c r="G62" s="343">
        <f>SUM(G43:G60)</f>
        <v>67922</v>
      </c>
      <c r="H62" s="408">
        <f>SUM(H43:H60)</f>
        <v>259.37199999999996</v>
      </c>
      <c r="I62" s="409">
        <f>SUM(I43:I60)</f>
        <v>13.136999999999999</v>
      </c>
      <c r="J62" s="409">
        <f>SUM(J43:J60)</f>
        <v>18.787999999999997</v>
      </c>
      <c r="K62" s="410">
        <f>SUM(H62+I62+J62)</f>
        <v>291.29699999999997</v>
      </c>
      <c r="L62" s="409">
        <f>SUM(L43:L60)</f>
        <v>41.838000000000001</v>
      </c>
      <c r="M62" s="319">
        <f t="shared" ref="M62:M68" si="6">IF(L62=0,0,(IF(K62/L62&gt;1,1,K62/L62)))</f>
        <v>1</v>
      </c>
      <c r="N62" s="219"/>
      <c r="O62" s="219"/>
      <c r="P62" s="219"/>
    </row>
    <row r="63" spans="2:16" ht="27" customHeight="1">
      <c r="B63" s="345"/>
      <c r="C63" s="404" t="s">
        <v>75</v>
      </c>
      <c r="D63" s="571" t="s">
        <v>76</v>
      </c>
      <c r="E63" s="572"/>
      <c r="F63" s="411"/>
      <c r="G63" s="347">
        <f t="shared" ref="G63:L63" si="7">+G41</f>
        <v>54373.999000000003</v>
      </c>
      <c r="H63" s="412">
        <f t="shared" si="7"/>
        <v>4.2299999999999995</v>
      </c>
      <c r="I63" s="413">
        <f t="shared" si="7"/>
        <v>8.48</v>
      </c>
      <c r="J63" s="413">
        <f t="shared" si="7"/>
        <v>4.9399999999999995</v>
      </c>
      <c r="K63" s="413">
        <f t="shared" si="7"/>
        <v>17.649999999999999</v>
      </c>
      <c r="L63" s="413">
        <f t="shared" si="7"/>
        <v>13.419999999999998</v>
      </c>
      <c r="M63" s="319">
        <f t="shared" si="6"/>
        <v>1</v>
      </c>
      <c r="N63" s="219"/>
      <c r="O63" s="219"/>
      <c r="P63" s="219"/>
    </row>
    <row r="64" spans="2:16" ht="27" customHeight="1">
      <c r="B64" s="345"/>
      <c r="C64" s="404" t="s">
        <v>73</v>
      </c>
      <c r="D64" s="571" t="s">
        <v>74</v>
      </c>
      <c r="E64" s="572"/>
      <c r="F64" s="411"/>
      <c r="G64" s="347">
        <f>+BENG.SOLO!F60</f>
        <v>45919</v>
      </c>
      <c r="H64" s="412">
        <f>+BENG.SOLO!G60</f>
        <v>112.473</v>
      </c>
      <c r="I64" s="413">
        <f>+BENG.SOLO!H60</f>
        <v>24.188000000000009</v>
      </c>
      <c r="J64" s="413">
        <f>+BENG.SOLO!I60</f>
        <v>12.877000000000001</v>
      </c>
      <c r="K64" s="413">
        <f>+BENG.SOLO!J60</f>
        <v>149.53800000000001</v>
      </c>
      <c r="L64" s="413">
        <f>BENG.SOLO!K60</f>
        <v>12.750999999999999</v>
      </c>
      <c r="M64" s="319">
        <f t="shared" si="6"/>
        <v>1</v>
      </c>
      <c r="N64" s="219"/>
      <c r="O64" s="219"/>
      <c r="P64" s="219"/>
    </row>
    <row r="65" spans="2:16" ht="27" customHeight="1">
      <c r="B65" s="345"/>
      <c r="C65" s="404" t="s">
        <v>71</v>
      </c>
      <c r="D65" s="571" t="s">
        <v>72</v>
      </c>
      <c r="E65" s="572"/>
      <c r="F65" s="296"/>
      <c r="G65" s="347">
        <f>+'PC-JT-SL'!F74</f>
        <v>84326</v>
      </c>
      <c r="H65" s="373">
        <f>+'PC-JT-SL'!G74</f>
        <v>82.939000000000007</v>
      </c>
      <c r="I65" s="413">
        <f>+'PC-JT-SL'!H74</f>
        <v>17.257999999999999</v>
      </c>
      <c r="J65" s="413">
        <f>+'PC-JT-SL'!I74</f>
        <v>26.990000000000002</v>
      </c>
      <c r="K65" s="413">
        <f>+'PC-JT-SL'!J74</f>
        <v>127.18700000000001</v>
      </c>
      <c r="L65" s="413">
        <f>+'PC-JT-SL'!K74</f>
        <v>41.658000000000001</v>
      </c>
      <c r="M65" s="319">
        <f t="shared" si="6"/>
        <v>1</v>
      </c>
      <c r="N65" s="219"/>
      <c r="O65" s="219"/>
      <c r="P65" s="219"/>
    </row>
    <row r="66" spans="2:16" ht="27" customHeight="1">
      <c r="B66" s="345"/>
      <c r="C66" s="404" t="s">
        <v>69</v>
      </c>
      <c r="D66" s="571" t="s">
        <v>338</v>
      </c>
      <c r="E66" s="572"/>
      <c r="F66" s="411"/>
      <c r="G66" s="347">
        <f>+'PC-JT-SL'!F59</f>
        <v>49503</v>
      </c>
      <c r="H66" s="412">
        <f>+'PC-JT-SL'!G59</f>
        <v>17.987000000000002</v>
      </c>
      <c r="I66" s="413">
        <f>+'PC-JT-SL'!H59</f>
        <v>9.5820000000000007</v>
      </c>
      <c r="J66" s="413">
        <f>+'PC-JT-SL'!I59</f>
        <v>9.8459999999999983</v>
      </c>
      <c r="K66" s="413">
        <f>+'PC-JT-SL'!J59</f>
        <v>37.414999999999999</v>
      </c>
      <c r="L66" s="413">
        <f>+'PC-JT-SL'!K59</f>
        <v>14.352999999999998</v>
      </c>
      <c r="M66" s="319">
        <f t="shared" si="6"/>
        <v>1</v>
      </c>
      <c r="N66" s="219"/>
      <c r="O66" s="219"/>
      <c r="P66" s="219"/>
    </row>
    <row r="67" spans="2:16" ht="27" customHeight="1">
      <c r="B67" s="345"/>
      <c r="C67" s="404" t="s">
        <v>67</v>
      </c>
      <c r="D67" s="571" t="s">
        <v>68</v>
      </c>
      <c r="E67" s="572"/>
      <c r="F67" s="411"/>
      <c r="G67" s="347">
        <f>+'PC-JT-SL'!F39</f>
        <v>114227</v>
      </c>
      <c r="H67" s="412">
        <f>+'PC-JT-SL'!G39</f>
        <v>36.213999999999992</v>
      </c>
      <c r="I67" s="413">
        <f>+'PC-JT-SL'!H39</f>
        <v>29.953999999999994</v>
      </c>
      <c r="J67" s="413">
        <f>+'PC-JT-SL'!I39</f>
        <v>35.765000000000001</v>
      </c>
      <c r="K67" s="413">
        <f>+'PC-JT-SL'!J39</f>
        <v>101.93299999999998</v>
      </c>
      <c r="L67" s="413">
        <f>+'PC-JT-SL'!K39</f>
        <v>101.53799999999997</v>
      </c>
      <c r="M67" s="319">
        <f t="shared" si="6"/>
        <v>1</v>
      </c>
      <c r="N67" s="219"/>
      <c r="O67" s="219"/>
      <c r="P67" s="219"/>
    </row>
    <row r="68" spans="2:16" ht="33" customHeight="1" thickBot="1">
      <c r="B68" s="414"/>
      <c r="C68" s="570" t="s">
        <v>91</v>
      </c>
      <c r="D68" s="570"/>
      <c r="E68" s="570"/>
      <c r="F68" s="308"/>
      <c r="G68" s="309">
        <f t="shared" ref="G68:L68" si="8">SUM(G62:G67)</f>
        <v>416270.99900000001</v>
      </c>
      <c r="H68" s="310">
        <f t="shared" si="8"/>
        <v>513.21500000000003</v>
      </c>
      <c r="I68" s="311">
        <f t="shared" si="8"/>
        <v>102.599</v>
      </c>
      <c r="J68" s="311">
        <f>SUM(J62:J67)</f>
        <v>109.206</v>
      </c>
      <c r="K68" s="311">
        <f t="shared" si="8"/>
        <v>725.02</v>
      </c>
      <c r="L68" s="311">
        <f t="shared" si="8"/>
        <v>225.55799999999996</v>
      </c>
      <c r="M68" s="312">
        <f t="shared" si="6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385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8"/>
      <c r="F76" s="209" t="s">
        <v>386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38:M40 M43:M60 M11:M36">
    <cfRule type="cellIs" dxfId="7" priority="9" operator="between">
      <formula>0.5</formula>
      <formula>0.7</formula>
    </cfRule>
  </conditionalFormatting>
  <conditionalFormatting sqref="M38:M40 M11:M36">
    <cfRule type="cellIs" dxfId="6" priority="7" operator="lessThan">
      <formula>0.3</formula>
    </cfRule>
    <cfRule type="cellIs" dxfId="5" priority="10" operator="greaterThan">
      <formula>0.7</formula>
    </cfRule>
  </conditionalFormatting>
  <conditionalFormatting sqref="M43:M60 M38:M40 M11:M36">
    <cfRule type="cellIs" dxfId="4" priority="8" operator="between">
      <formula>0.3</formula>
      <formula>0.5</formula>
    </cfRule>
  </conditionalFormatting>
  <conditionalFormatting sqref="M43:M60">
    <cfRule type="cellIs" dxfId="3" priority="1" operator="lessThan">
      <formula>0.3</formula>
    </cfRule>
    <cfRule type="cellIs" dxfId="2" priority="2" operator="greaterThan">
      <formula>0.7</formula>
    </cfRule>
    <cfRule type="cellIs" dxfId="1" priority="4" operator="between">
      <formula>0.3</formula>
      <formula>0.5</formula>
    </cfRule>
    <cfRule type="cellIs" dxfId="0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7" t="s">
        <v>65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121"/>
      <c r="M1" s="22"/>
    </row>
    <row r="2" spans="1:18" ht="24.75">
      <c r="A2" s="577" t="s">
        <v>128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121"/>
      <c r="M2" s="22"/>
    </row>
    <row r="3" spans="1:18" ht="21.75">
      <c r="A3" s="578" t="s">
        <v>170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79" t="s">
        <v>0</v>
      </c>
      <c r="B5" s="581" t="s">
        <v>89</v>
      </c>
      <c r="C5" s="582"/>
      <c r="D5" s="587" t="s">
        <v>4</v>
      </c>
      <c r="E5" s="99" t="s">
        <v>45</v>
      </c>
      <c r="F5" s="101" t="s">
        <v>51</v>
      </c>
      <c r="G5" s="589" t="s">
        <v>48</v>
      </c>
      <c r="H5" s="590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0"/>
      <c r="B6" s="583"/>
      <c r="C6" s="584"/>
      <c r="D6" s="588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1" t="s">
        <v>55</v>
      </c>
      <c r="L6" s="155"/>
      <c r="M6" s="65"/>
    </row>
    <row r="7" spans="1:18" ht="19.5" thickBot="1">
      <c r="A7" s="580"/>
      <c r="B7" s="585"/>
      <c r="C7" s="586"/>
      <c r="D7" s="588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2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98" t="s">
        <v>68</v>
      </c>
      <c r="C9" s="599"/>
      <c r="D9" s="599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5" t="s">
        <v>119</v>
      </c>
      <c r="C21" s="596"/>
      <c r="D21" s="597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2" t="s">
        <v>70</v>
      </c>
      <c r="C22" s="603"/>
      <c r="D22" s="603"/>
      <c r="E22" s="58"/>
      <c r="F22" s="593"/>
      <c r="G22" s="594"/>
      <c r="H22" s="594"/>
      <c r="I22" s="594"/>
      <c r="J22" s="594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5" t="s">
        <v>120</v>
      </c>
      <c r="C35" s="596"/>
      <c r="D35" s="597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0" t="s">
        <v>72</v>
      </c>
      <c r="C36" s="601"/>
      <c r="D36" s="601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5" t="s">
        <v>121</v>
      </c>
      <c r="C49" s="596"/>
      <c r="D49" s="597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2025-09-15T01:48:35Z</dcterms:modified>
</cp:coreProperties>
</file>